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96BCDAFD-5A04-461E-A26D-305CDCABE949}" xr6:coauthVersionLast="36" xr6:coauthVersionMax="36" xr10:uidLastSave="{00000000-0000-0000-0000-000000000000}"/>
  <bookViews>
    <workbookView xWindow="0" yWindow="0" windowWidth="28800" windowHeight="11625" activeTab="4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F3" i="4"/>
  <c r="D3" i="4"/>
  <c r="C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H73" i="17"/>
  <c r="F73" i="17"/>
  <c r="D73" i="17"/>
  <c r="H72" i="17"/>
  <c r="F72" i="17"/>
  <c r="D72" i="17"/>
  <c r="H71" i="17"/>
  <c r="F71" i="17"/>
  <c r="D71" i="17"/>
  <c r="H70" i="17"/>
  <c r="F70" i="17"/>
  <c r="D70" i="17"/>
  <c r="H69" i="17"/>
  <c r="F69" i="17"/>
  <c r="D69" i="17"/>
  <c r="H68" i="17"/>
  <c r="F68" i="17"/>
  <c r="D68" i="17"/>
  <c r="H67" i="17"/>
  <c r="F67" i="17"/>
  <c r="D67" i="17"/>
  <c r="H66" i="17"/>
  <c r="F66" i="17"/>
  <c r="D66" i="17"/>
  <c r="H65" i="17"/>
  <c r="F65" i="17"/>
  <c r="D65" i="17"/>
  <c r="H64" i="17"/>
  <c r="F64" i="17"/>
  <c r="D64" i="17"/>
  <c r="H63" i="17"/>
  <c r="F63" i="17"/>
  <c r="D63" i="17"/>
  <c r="H62" i="17"/>
  <c r="F62" i="17"/>
  <c r="D62" i="17"/>
  <c r="H61" i="17"/>
  <c r="F61" i="17"/>
  <c r="D61" i="17"/>
  <c r="H60" i="17"/>
  <c r="F60" i="17"/>
  <c r="D60" i="17"/>
  <c r="H59" i="17"/>
  <c r="F59" i="17"/>
  <c r="D59" i="17"/>
  <c r="H58" i="17"/>
  <c r="F58" i="17"/>
  <c r="D58" i="17"/>
  <c r="H57" i="17"/>
  <c r="F57" i="17"/>
  <c r="D57" i="17"/>
  <c r="H56" i="17"/>
  <c r="F56" i="17"/>
  <c r="D56" i="17"/>
  <c r="H55" i="17"/>
  <c r="F55" i="17"/>
  <c r="D55" i="17"/>
  <c r="H54" i="17"/>
  <c r="F54" i="17"/>
  <c r="D54" i="17"/>
  <c r="H53" i="17"/>
  <c r="F53" i="17"/>
  <c r="D53" i="17"/>
  <c r="H52" i="17"/>
  <c r="F52" i="17"/>
  <c r="D52" i="17"/>
  <c r="H51" i="17"/>
  <c r="F51" i="17"/>
  <c r="D51" i="17"/>
  <c r="H50" i="17"/>
  <c r="F50" i="17"/>
  <c r="D50" i="17"/>
  <c r="H49" i="17"/>
  <c r="F49" i="17"/>
  <c r="D49" i="17"/>
  <c r="H48" i="17"/>
  <c r="F48" i="17"/>
  <c r="D48" i="17"/>
  <c r="H47" i="17"/>
  <c r="F47" i="17"/>
  <c r="D47" i="17"/>
  <c r="H46" i="17"/>
  <c r="F46" i="17"/>
  <c r="D46" i="17"/>
  <c r="H45" i="17"/>
  <c r="F45" i="17"/>
  <c r="D45" i="17"/>
  <c r="H44" i="17"/>
  <c r="F44" i="17"/>
  <c r="D44" i="17"/>
  <c r="H43" i="17"/>
  <c r="F43" i="17"/>
  <c r="D43" i="17"/>
  <c r="H42" i="17"/>
  <c r="F42" i="17"/>
  <c r="D42" i="17"/>
  <c r="H41" i="17"/>
  <c r="F41" i="17"/>
  <c r="D41" i="17"/>
  <c r="H40" i="17"/>
  <c r="F40" i="17"/>
  <c r="D40" i="17"/>
  <c r="H39" i="17"/>
  <c r="F39" i="17"/>
  <c r="D39" i="17"/>
  <c r="H38" i="17"/>
  <c r="F38" i="17"/>
  <c r="D38" i="17"/>
  <c r="H37" i="17"/>
  <c r="F37" i="17"/>
  <c r="D37" i="17"/>
  <c r="H36" i="17"/>
  <c r="F36" i="17"/>
  <c r="D36" i="17"/>
  <c r="H35" i="17"/>
  <c r="F35" i="17"/>
  <c r="D35" i="17"/>
  <c r="H34" i="17"/>
  <c r="F34" i="17"/>
  <c r="D34" i="17"/>
  <c r="H33" i="17"/>
  <c r="F33" i="17"/>
  <c r="D33" i="17"/>
  <c r="H32" i="17"/>
  <c r="F32" i="17"/>
  <c r="D32" i="17"/>
  <c r="H31" i="17"/>
  <c r="F31" i="17"/>
  <c r="D31" i="17"/>
  <c r="H30" i="17"/>
  <c r="F30" i="17"/>
  <c r="D30" i="17"/>
  <c r="H29" i="17"/>
  <c r="F29" i="17"/>
  <c r="D29" i="17"/>
  <c r="H28" i="17"/>
  <c r="F28" i="17"/>
  <c r="D28" i="17"/>
  <c r="H27" i="17"/>
  <c r="F27" i="17"/>
  <c r="D27" i="17"/>
  <c r="H26" i="17"/>
  <c r="F26" i="17"/>
  <c r="D26" i="17"/>
  <c r="H25" i="17"/>
  <c r="F25" i="17"/>
  <c r="D25" i="17"/>
  <c r="H24" i="17"/>
  <c r="F24" i="17"/>
  <c r="D24" i="17"/>
  <c r="H23" i="17"/>
  <c r="F23" i="17"/>
  <c r="D23" i="17"/>
  <c r="H22" i="17"/>
  <c r="F22" i="17"/>
  <c r="D22" i="17"/>
  <c r="H21" i="17"/>
  <c r="F21" i="17"/>
  <c r="D21" i="17"/>
  <c r="H20" i="17"/>
  <c r="F20" i="17"/>
  <c r="D20" i="17"/>
  <c r="H19" i="17"/>
  <c r="F19" i="17"/>
  <c r="D19" i="17"/>
  <c r="H18" i="17"/>
  <c r="F18" i="17"/>
  <c r="D18" i="17"/>
  <c r="H17" i="17"/>
  <c r="F17" i="17"/>
  <c r="D17" i="17"/>
  <c r="H16" i="17"/>
  <c r="F16" i="17"/>
  <c r="D16" i="17"/>
  <c r="H15" i="17"/>
  <c r="F15" i="17"/>
  <c r="D15" i="17"/>
  <c r="H14" i="17"/>
  <c r="F14" i="17"/>
  <c r="D14" i="17"/>
  <c r="H13" i="17"/>
  <c r="F13" i="17"/>
  <c r="D13" i="17"/>
  <c r="H12" i="17"/>
  <c r="F12" i="17"/>
  <c r="D12" i="17"/>
  <c r="H11" i="17"/>
  <c r="F11" i="17"/>
  <c r="D11" i="17"/>
  <c r="H10" i="17"/>
  <c r="F10" i="17"/>
  <c r="D10" i="17"/>
  <c r="H9" i="17"/>
  <c r="F9" i="17"/>
  <c r="D9" i="17"/>
  <c r="H8" i="17"/>
  <c r="F8" i="17"/>
  <c r="D8" i="17"/>
  <c r="H7" i="17"/>
  <c r="F7" i="17"/>
  <c r="D7" i="17"/>
  <c r="H6" i="17"/>
  <c r="F6" i="17"/>
  <c r="D6" i="17"/>
  <c r="H5" i="17"/>
  <c r="F5" i="17"/>
  <c r="D5" i="17"/>
  <c r="H4" i="17"/>
  <c r="F4" i="17"/>
  <c r="D4" i="17"/>
  <c r="H3" i="17"/>
  <c r="F3" i="25"/>
  <c r="D3" i="25"/>
  <c r="L8" i="12"/>
  <c r="L9" i="12"/>
  <c r="L10" i="12"/>
  <c r="L11" i="12"/>
  <c r="A35" i="17" s="1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A13" i="4" s="1"/>
  <c r="B14" i="17" l="1"/>
  <c r="A15" i="17"/>
  <c r="B26" i="17"/>
  <c r="A27" i="17"/>
  <c r="B30" i="17"/>
  <c r="A31" i="17"/>
  <c r="B46" i="17"/>
  <c r="A47" i="17"/>
  <c r="B50" i="17"/>
  <c r="A51" i="17"/>
  <c r="B54" i="17"/>
  <c r="A55" i="17"/>
  <c r="B58" i="17"/>
  <c r="A59" i="17"/>
  <c r="B62" i="17"/>
  <c r="A63" i="17"/>
  <c r="B66" i="17"/>
  <c r="A67" i="17"/>
  <c r="B70" i="17"/>
  <c r="A71" i="17"/>
  <c r="B74" i="17"/>
  <c r="B5" i="4"/>
  <c r="A6" i="4"/>
  <c r="B9" i="4"/>
  <c r="A10" i="4"/>
  <c r="B13" i="4"/>
  <c r="B18" i="17"/>
  <c r="A19" i="17"/>
  <c r="B38" i="17"/>
  <c r="A39" i="17"/>
  <c r="B42" i="17"/>
  <c r="A43" i="17"/>
  <c r="B7" i="17"/>
  <c r="A8" i="17"/>
  <c r="B15" i="17"/>
  <c r="A16" i="17"/>
  <c r="B19" i="17"/>
  <c r="A20" i="17"/>
  <c r="B23" i="17"/>
  <c r="A24" i="17"/>
  <c r="B27" i="17"/>
  <c r="A28" i="17"/>
  <c r="B31" i="17"/>
  <c r="A32" i="17"/>
  <c r="B35" i="17"/>
  <c r="A36" i="17"/>
  <c r="B39" i="17"/>
  <c r="A40" i="17"/>
  <c r="B43" i="17"/>
  <c r="A44" i="17"/>
  <c r="B47" i="17"/>
  <c r="A48" i="17"/>
  <c r="B51" i="17"/>
  <c r="A52" i="17"/>
  <c r="B55" i="17"/>
  <c r="A56" i="17"/>
  <c r="B59" i="17"/>
  <c r="A60" i="17"/>
  <c r="B63" i="17"/>
  <c r="A64" i="17"/>
  <c r="B67" i="17"/>
  <c r="A68" i="17"/>
  <c r="B71" i="17"/>
  <c r="A72" i="17"/>
  <c r="A3" i="4"/>
  <c r="B6" i="4"/>
  <c r="A7" i="4"/>
  <c r="B10" i="4"/>
  <c r="A11" i="4"/>
  <c r="B3" i="17"/>
  <c r="B6" i="17"/>
  <c r="A7" i="17"/>
  <c r="A4" i="17"/>
  <c r="B11" i="17"/>
  <c r="A12" i="17"/>
  <c r="B4" i="17"/>
  <c r="A5" i="17"/>
  <c r="B8" i="17"/>
  <c r="A9" i="17"/>
  <c r="B12" i="17"/>
  <c r="A13" i="17"/>
  <c r="B16" i="17"/>
  <c r="A17" i="17"/>
  <c r="B20" i="17"/>
  <c r="A21" i="17"/>
  <c r="B24" i="17"/>
  <c r="A25" i="17"/>
  <c r="B28" i="17"/>
  <c r="A29" i="17"/>
  <c r="B32" i="17"/>
  <c r="A33" i="17"/>
  <c r="B36" i="17"/>
  <c r="A37" i="17"/>
  <c r="B40" i="17"/>
  <c r="A41" i="17"/>
  <c r="B44" i="17"/>
  <c r="A45" i="17"/>
  <c r="B48" i="17"/>
  <c r="A49" i="17"/>
  <c r="B52" i="17"/>
  <c r="A53" i="17"/>
  <c r="B56" i="17"/>
  <c r="A57" i="17"/>
  <c r="B60" i="17"/>
  <c r="A61" i="17"/>
  <c r="B64" i="17"/>
  <c r="A65" i="17"/>
  <c r="B68" i="17"/>
  <c r="A69" i="17"/>
  <c r="B72" i="17"/>
  <c r="A73" i="17"/>
  <c r="B3" i="4"/>
  <c r="A4" i="4"/>
  <c r="B7" i="4"/>
  <c r="A8" i="4"/>
  <c r="B11" i="4"/>
  <c r="A12" i="4"/>
  <c r="B10" i="17"/>
  <c r="A11" i="17"/>
  <c r="B22" i="17"/>
  <c r="A23" i="17"/>
  <c r="B34" i="17"/>
  <c r="A3" i="17"/>
  <c r="B5" i="17"/>
  <c r="A6" i="17"/>
  <c r="B9" i="17"/>
  <c r="A10" i="17"/>
  <c r="B13" i="17"/>
  <c r="A14" i="17"/>
  <c r="B17" i="17"/>
  <c r="A18" i="17"/>
  <c r="B21" i="17"/>
  <c r="A22" i="17"/>
  <c r="B25" i="17"/>
  <c r="A26" i="17"/>
  <c r="B29" i="17"/>
  <c r="A30" i="17"/>
  <c r="B33" i="17"/>
  <c r="A34" i="17"/>
  <c r="B37" i="17"/>
  <c r="A38" i="17"/>
  <c r="B41" i="17"/>
  <c r="A42" i="17"/>
  <c r="B45" i="17"/>
  <c r="A46" i="17"/>
  <c r="B49" i="17"/>
  <c r="A50" i="17"/>
  <c r="B53" i="17"/>
  <c r="A54" i="17"/>
  <c r="B57" i="17"/>
  <c r="A58" i="17"/>
  <c r="B61" i="17"/>
  <c r="A62" i="17"/>
  <c r="B65" i="17"/>
  <c r="A66" i="17"/>
  <c r="B69" i="17"/>
  <c r="A70" i="17"/>
  <c r="B73" i="17"/>
  <c r="A74" i="17"/>
  <c r="B4" i="4"/>
  <c r="A5" i="4"/>
  <c r="B8" i="4"/>
  <c r="A9" i="4"/>
  <c r="B12" i="4"/>
  <c r="S108" i="14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U108" i="14"/>
  <c r="T108" i="14"/>
  <c r="Q108" i="14"/>
  <c r="P108" i="14"/>
  <c r="N108" i="14"/>
  <c r="M108" i="14"/>
  <c r="H108" i="14"/>
  <c r="W107" i="14"/>
  <c r="U107" i="14"/>
  <c r="T107" i="14"/>
  <c r="Q107" i="14"/>
  <c r="P107" i="14"/>
  <c r="N107" i="14"/>
  <c r="M107" i="14"/>
  <c r="H107" i="14"/>
  <c r="W105" i="14"/>
  <c r="U105" i="14"/>
  <c r="T105" i="14"/>
  <c r="Q105" i="14"/>
  <c r="P105" i="14"/>
  <c r="N105" i="14"/>
  <c r="M105" i="14"/>
  <c r="H105" i="14"/>
  <c r="W104" i="14"/>
  <c r="U104" i="14"/>
  <c r="T104" i="14"/>
  <c r="Q104" i="14"/>
  <c r="P104" i="14"/>
  <c r="N104" i="14"/>
  <c r="M104" i="14"/>
  <c r="H104" i="14"/>
  <c r="W103" i="14"/>
  <c r="U103" i="14"/>
  <c r="T103" i="14"/>
  <c r="Q103" i="14"/>
  <c r="P103" i="14"/>
  <c r="N103" i="14"/>
  <c r="M103" i="14"/>
  <c r="H103" i="14"/>
  <c r="W102" i="14"/>
  <c r="U102" i="14"/>
  <c r="T102" i="14"/>
  <c r="Q102" i="14"/>
  <c r="P102" i="14"/>
  <c r="N102" i="14"/>
  <c r="M102" i="14"/>
  <c r="H102" i="14"/>
  <c r="W101" i="14"/>
  <c r="U101" i="14"/>
  <c r="T101" i="14"/>
  <c r="Q101" i="14"/>
  <c r="P101" i="14"/>
  <c r="N101" i="14"/>
  <c r="M101" i="14"/>
  <c r="H101" i="14"/>
  <c r="W99" i="14"/>
  <c r="U99" i="14"/>
  <c r="T99" i="14"/>
  <c r="Q99" i="14"/>
  <c r="P99" i="14"/>
  <c r="N99" i="14"/>
  <c r="M99" i="14"/>
  <c r="H99" i="14"/>
  <c r="W98" i="14"/>
  <c r="U98" i="14"/>
  <c r="T98" i="14"/>
  <c r="Q98" i="14"/>
  <c r="P98" i="14"/>
  <c r="N98" i="14"/>
  <c r="M98" i="14"/>
  <c r="H98" i="14"/>
  <c r="W97" i="14"/>
  <c r="U97" i="14"/>
  <c r="T97" i="14"/>
  <c r="Q97" i="14"/>
  <c r="P97" i="14"/>
  <c r="N97" i="14"/>
  <c r="M97" i="14"/>
  <c r="H97" i="14"/>
  <c r="W96" i="14"/>
  <c r="U96" i="14"/>
  <c r="T96" i="14"/>
  <c r="Q96" i="14"/>
  <c r="P96" i="14"/>
  <c r="N96" i="14"/>
  <c r="M96" i="14"/>
  <c r="H96" i="14"/>
  <c r="W95" i="14"/>
  <c r="U95" i="14"/>
  <c r="T95" i="14"/>
  <c r="Q95" i="14"/>
  <c r="P95" i="14"/>
  <c r="N95" i="14"/>
  <c r="M95" i="14"/>
  <c r="H95" i="14"/>
  <c r="W94" i="14"/>
  <c r="U94" i="14"/>
  <c r="T94" i="14"/>
  <c r="Q94" i="14"/>
  <c r="P94" i="14"/>
  <c r="N94" i="14"/>
  <c r="M94" i="14"/>
  <c r="H94" i="14"/>
  <c r="W93" i="14"/>
  <c r="U93" i="14"/>
  <c r="T93" i="14"/>
  <c r="Q93" i="14"/>
  <c r="P93" i="14"/>
  <c r="N93" i="14"/>
  <c r="M93" i="14"/>
  <c r="H93" i="14"/>
  <c r="W88" i="14"/>
  <c r="U88" i="14"/>
  <c r="T88" i="14"/>
  <c r="Q88" i="14"/>
  <c r="P88" i="14"/>
  <c r="N88" i="14"/>
  <c r="M88" i="14"/>
  <c r="H88" i="14"/>
  <c r="W87" i="14"/>
  <c r="U87" i="14"/>
  <c r="T87" i="14"/>
  <c r="Q87" i="14"/>
  <c r="P87" i="14"/>
  <c r="N87" i="14"/>
  <c r="M87" i="14"/>
  <c r="H87" i="14"/>
  <c r="W85" i="14"/>
  <c r="U85" i="14"/>
  <c r="T85" i="14"/>
  <c r="Q85" i="14"/>
  <c r="P85" i="14"/>
  <c r="N85" i="14"/>
  <c r="M85" i="14"/>
  <c r="H85" i="14"/>
  <c r="W84" i="14"/>
  <c r="U84" i="14"/>
  <c r="T84" i="14"/>
  <c r="Q84" i="14"/>
  <c r="P84" i="14"/>
  <c r="N84" i="14"/>
  <c r="M84" i="14"/>
  <c r="H84" i="14"/>
  <c r="W83" i="14"/>
  <c r="U83" i="14"/>
  <c r="T83" i="14"/>
  <c r="Q83" i="14"/>
  <c r="P83" i="14"/>
  <c r="N83" i="14"/>
  <c r="M83" i="14"/>
  <c r="H83" i="14"/>
  <c r="W82" i="14"/>
  <c r="U82" i="14"/>
  <c r="T82" i="14"/>
  <c r="Q82" i="14"/>
  <c r="P82" i="14"/>
  <c r="N82" i="14"/>
  <c r="M82" i="14"/>
  <c r="H82" i="14"/>
  <c r="W81" i="14"/>
  <c r="U81" i="14"/>
  <c r="T81" i="14"/>
  <c r="Q81" i="14"/>
  <c r="P81" i="14"/>
  <c r="N81" i="14"/>
  <c r="M81" i="14"/>
  <c r="H81" i="14"/>
  <c r="W79" i="14"/>
  <c r="U79" i="14"/>
  <c r="T79" i="14"/>
  <c r="Q79" i="14"/>
  <c r="P79" i="14"/>
  <c r="N79" i="14"/>
  <c r="M79" i="14"/>
  <c r="H79" i="14"/>
  <c r="W78" i="14"/>
  <c r="U78" i="14"/>
  <c r="T78" i="14"/>
  <c r="Q78" i="14"/>
  <c r="P78" i="14"/>
  <c r="N78" i="14"/>
  <c r="M78" i="14"/>
  <c r="H78" i="14"/>
  <c r="W77" i="14"/>
  <c r="U77" i="14"/>
  <c r="T77" i="14"/>
  <c r="Q77" i="14"/>
  <c r="P77" i="14"/>
  <c r="N77" i="14"/>
  <c r="M77" i="14"/>
  <c r="H77" i="14"/>
  <c r="W76" i="14"/>
  <c r="U76" i="14"/>
  <c r="T76" i="14"/>
  <c r="Q76" i="14"/>
  <c r="P76" i="14"/>
  <c r="N76" i="14"/>
  <c r="M76" i="14"/>
  <c r="H76" i="14"/>
  <c r="W75" i="14"/>
  <c r="U75" i="14"/>
  <c r="T75" i="14"/>
  <c r="Q75" i="14"/>
  <c r="P75" i="14"/>
  <c r="N75" i="14"/>
  <c r="M75" i="14"/>
  <c r="H75" i="14"/>
  <c r="W74" i="14"/>
  <c r="U74" i="14"/>
  <c r="T74" i="14"/>
  <c r="Q74" i="14"/>
  <c r="P74" i="14"/>
  <c r="N74" i="14"/>
  <c r="M74" i="14"/>
  <c r="H74" i="14"/>
  <c r="W73" i="14"/>
  <c r="U73" i="14"/>
  <c r="T73" i="14"/>
  <c r="Q73" i="14"/>
  <c r="P73" i="14"/>
  <c r="N73" i="14"/>
  <c r="M73" i="14"/>
  <c r="H73" i="14"/>
  <c r="W68" i="14"/>
  <c r="U68" i="14"/>
  <c r="T68" i="14"/>
  <c r="Q68" i="14"/>
  <c r="P68" i="14"/>
  <c r="N68" i="14"/>
  <c r="M68" i="14"/>
  <c r="W67" i="14"/>
  <c r="U67" i="14"/>
  <c r="T67" i="14"/>
  <c r="Q67" i="14"/>
  <c r="P67" i="14"/>
  <c r="N67" i="14"/>
  <c r="M67" i="14"/>
  <c r="W66" i="14"/>
  <c r="U66" i="14"/>
  <c r="T66" i="14"/>
  <c r="Q66" i="14"/>
  <c r="P66" i="14"/>
  <c r="N66" i="14"/>
  <c r="M66" i="14"/>
  <c r="W65" i="14"/>
  <c r="U65" i="14"/>
  <c r="T65" i="14"/>
  <c r="Q65" i="14"/>
  <c r="P65" i="14"/>
  <c r="N65" i="14"/>
  <c r="M65" i="14"/>
  <c r="W64" i="14"/>
  <c r="U64" i="14"/>
  <c r="T64" i="14"/>
  <c r="Q64" i="14"/>
  <c r="P64" i="14"/>
  <c r="N64" i="14"/>
  <c r="M64" i="14"/>
  <c r="W62" i="14"/>
  <c r="U62" i="14"/>
  <c r="T62" i="14"/>
  <c r="Q62" i="14"/>
  <c r="P62" i="14"/>
  <c r="N62" i="14"/>
  <c r="M62" i="14"/>
  <c r="W61" i="14"/>
  <c r="U61" i="14"/>
  <c r="T61" i="14"/>
  <c r="Q61" i="14"/>
  <c r="P61" i="14"/>
  <c r="N61" i="14"/>
  <c r="M61" i="14"/>
  <c r="W60" i="14"/>
  <c r="U60" i="14"/>
  <c r="T60" i="14"/>
  <c r="Q60" i="14"/>
  <c r="P60" i="14"/>
  <c r="N60" i="14"/>
  <c r="M60" i="14"/>
  <c r="W57" i="14"/>
  <c r="U57" i="14"/>
  <c r="T57" i="14"/>
  <c r="Q57" i="14"/>
  <c r="P57" i="14"/>
  <c r="N57" i="14"/>
  <c r="M57" i="14"/>
  <c r="W56" i="14"/>
  <c r="U56" i="14"/>
  <c r="T56" i="14"/>
  <c r="Q56" i="14"/>
  <c r="P56" i="14"/>
  <c r="N56" i="14"/>
  <c r="M56" i="14"/>
  <c r="W55" i="14"/>
  <c r="U55" i="14"/>
  <c r="T55" i="14"/>
  <c r="Q55" i="14"/>
  <c r="P55" i="14"/>
  <c r="N55" i="14"/>
  <c r="M55" i="14"/>
  <c r="W54" i="14"/>
  <c r="U54" i="14"/>
  <c r="T54" i="14"/>
  <c r="Q54" i="14"/>
  <c r="P54" i="14"/>
  <c r="N54" i="14"/>
  <c r="M54" i="14"/>
  <c r="W52" i="14"/>
  <c r="U52" i="14"/>
  <c r="T52" i="14"/>
  <c r="Q52" i="14"/>
  <c r="P52" i="14"/>
  <c r="N52" i="14"/>
  <c r="M52" i="14"/>
  <c r="W50" i="14"/>
  <c r="U50" i="14"/>
  <c r="T50" i="14"/>
  <c r="Q50" i="14"/>
  <c r="P50" i="14"/>
  <c r="N50" i="14"/>
  <c r="M50" i="14"/>
  <c r="W48" i="14"/>
  <c r="U48" i="14"/>
  <c r="T48" i="14"/>
  <c r="Q48" i="14"/>
  <c r="P48" i="14"/>
  <c r="N48" i="14"/>
  <c r="M48" i="14"/>
  <c r="W47" i="14"/>
  <c r="U47" i="14"/>
  <c r="T47" i="14"/>
  <c r="Q47" i="14"/>
  <c r="P47" i="14"/>
  <c r="N47" i="14"/>
  <c r="M47" i="14"/>
  <c r="W46" i="14"/>
  <c r="U46" i="14"/>
  <c r="T46" i="14"/>
  <c r="Q46" i="14"/>
  <c r="P46" i="14"/>
  <c r="N46" i="14"/>
  <c r="M46" i="14"/>
  <c r="W45" i="14"/>
  <c r="U45" i="14"/>
  <c r="T45" i="14"/>
  <c r="Q45" i="14"/>
  <c r="P45" i="14"/>
  <c r="N45" i="14"/>
  <c r="M45" i="14"/>
  <c r="W44" i="14"/>
  <c r="U44" i="14"/>
  <c r="T44" i="14"/>
  <c r="Q44" i="14"/>
  <c r="P44" i="14"/>
  <c r="N44" i="14"/>
  <c r="M44" i="14"/>
  <c r="W43" i="14"/>
  <c r="U43" i="14"/>
  <c r="T43" i="14"/>
  <c r="Q43" i="14"/>
  <c r="P43" i="14"/>
  <c r="N43" i="14"/>
  <c r="M43" i="14"/>
  <c r="W41" i="14"/>
  <c r="U41" i="14"/>
  <c r="T41" i="14"/>
  <c r="Q41" i="14"/>
  <c r="P41" i="14"/>
  <c r="N41" i="14"/>
  <c r="M41" i="14"/>
  <c r="W40" i="14"/>
  <c r="U40" i="14"/>
  <c r="T40" i="14"/>
  <c r="Q40" i="14"/>
  <c r="P40" i="14"/>
  <c r="N40" i="14"/>
  <c r="M40" i="14"/>
  <c r="W37" i="14"/>
  <c r="U37" i="14"/>
  <c r="T37" i="14"/>
  <c r="Q37" i="14"/>
  <c r="P37" i="14"/>
  <c r="N37" i="14"/>
  <c r="M37" i="14"/>
  <c r="W36" i="14"/>
  <c r="U36" i="14"/>
  <c r="T36" i="14"/>
  <c r="Q36" i="14"/>
  <c r="P36" i="14"/>
  <c r="N36" i="14"/>
  <c r="M36" i="14"/>
  <c r="W35" i="14"/>
  <c r="U35" i="14"/>
  <c r="T35" i="14"/>
  <c r="Q35" i="14"/>
  <c r="P35" i="14"/>
  <c r="N35" i="14"/>
  <c r="M35" i="14"/>
  <c r="W34" i="14"/>
  <c r="U34" i="14"/>
  <c r="T34" i="14"/>
  <c r="Q34" i="14"/>
  <c r="P34" i="14"/>
  <c r="N34" i="14"/>
  <c r="M34" i="14"/>
  <c r="W32" i="14"/>
  <c r="U32" i="14"/>
  <c r="T32" i="14"/>
  <c r="Q32" i="14"/>
  <c r="P32" i="14"/>
  <c r="N32" i="14"/>
  <c r="M32" i="14"/>
  <c r="W31" i="14"/>
  <c r="U31" i="14"/>
  <c r="T31" i="14"/>
  <c r="Q31" i="14"/>
  <c r="P31" i="14"/>
  <c r="N31" i="14"/>
  <c r="M31" i="14"/>
  <c r="W29" i="14"/>
  <c r="U29" i="14"/>
  <c r="T29" i="14"/>
  <c r="Q29" i="14"/>
  <c r="P29" i="14"/>
  <c r="N29" i="14"/>
  <c r="M29" i="14"/>
  <c r="W28" i="14"/>
  <c r="U28" i="14"/>
  <c r="T28" i="14"/>
  <c r="Q28" i="14"/>
  <c r="P28" i="14"/>
  <c r="N28" i="14"/>
  <c r="M28" i="14"/>
  <c r="W27" i="14"/>
  <c r="U27" i="14"/>
  <c r="T27" i="14"/>
  <c r="Q27" i="14"/>
  <c r="P27" i="14"/>
  <c r="N27" i="14"/>
  <c r="M27" i="14"/>
  <c r="W26" i="14"/>
  <c r="U26" i="14"/>
  <c r="T26" i="14"/>
  <c r="Q26" i="14"/>
  <c r="P26" i="14"/>
  <c r="N26" i="14"/>
  <c r="M26" i="14"/>
  <c r="W25" i="14"/>
  <c r="U25" i="14"/>
  <c r="T25" i="14"/>
  <c r="Q25" i="14"/>
  <c r="P25" i="14"/>
  <c r="N25" i="14"/>
  <c r="M25" i="14"/>
  <c r="W24" i="14"/>
  <c r="U24" i="14"/>
  <c r="T24" i="14"/>
  <c r="Q24" i="14"/>
  <c r="P24" i="14"/>
  <c r="N24" i="14"/>
  <c r="M24" i="14"/>
  <c r="W22" i="14"/>
  <c r="U22" i="14"/>
  <c r="T22" i="14"/>
  <c r="Q22" i="14"/>
  <c r="P22" i="14"/>
  <c r="N22" i="14"/>
  <c r="M22" i="14"/>
  <c r="W21" i="14"/>
  <c r="U21" i="14"/>
  <c r="T21" i="14"/>
  <c r="Q21" i="14"/>
  <c r="P21" i="14"/>
  <c r="N21" i="14"/>
  <c r="M21" i="14"/>
  <c r="W20" i="14"/>
  <c r="U20" i="14"/>
  <c r="T20" i="14"/>
  <c r="Q20" i="14"/>
  <c r="P20" i="14"/>
  <c r="N20" i="14"/>
  <c r="M20" i="14"/>
  <c r="W18" i="14"/>
  <c r="U18" i="14"/>
  <c r="T18" i="14"/>
  <c r="Q18" i="14"/>
  <c r="P18" i="14"/>
  <c r="N18" i="14"/>
  <c r="M18" i="14"/>
  <c r="W17" i="14"/>
  <c r="U17" i="14"/>
  <c r="T17" i="14"/>
  <c r="Q17" i="14"/>
  <c r="P17" i="14"/>
  <c r="N17" i="14"/>
  <c r="M17" i="14"/>
  <c r="W16" i="14"/>
  <c r="U16" i="14"/>
  <c r="T16" i="14"/>
  <c r="Q16" i="14"/>
  <c r="P16" i="14"/>
  <c r="N16" i="14"/>
  <c r="M16" i="14"/>
  <c r="W14" i="14"/>
  <c r="U14" i="14"/>
  <c r="T14" i="14"/>
  <c r="Q14" i="14"/>
  <c r="P14" i="14"/>
  <c r="N14" i="14"/>
  <c r="M14" i="14"/>
  <c r="W13" i="14"/>
  <c r="U13" i="14"/>
  <c r="T13" i="14"/>
  <c r="Q13" i="14"/>
  <c r="P13" i="14"/>
  <c r="N13" i="14"/>
  <c r="M13" i="14"/>
  <c r="W12" i="14"/>
  <c r="U12" i="14"/>
  <c r="T12" i="14"/>
  <c r="Q12" i="14"/>
  <c r="P12" i="14"/>
  <c r="N12" i="14"/>
  <c r="M12" i="14"/>
  <c r="W11" i="14"/>
  <c r="U11" i="14"/>
  <c r="T11" i="14"/>
  <c r="Q11" i="14"/>
  <c r="P11" i="14"/>
  <c r="N11" i="14"/>
  <c r="M11" i="14"/>
  <c r="W10" i="14"/>
  <c r="U10" i="14"/>
  <c r="T10" i="14"/>
  <c r="Q10" i="14"/>
  <c r="P10" i="14"/>
  <c r="N10" i="14"/>
  <c r="M10" i="14"/>
  <c r="W8" i="14"/>
  <c r="U8" i="14"/>
  <c r="T8" i="14"/>
  <c r="Q8" i="14"/>
  <c r="P8" i="14"/>
  <c r="N8" i="14"/>
  <c r="M8" i="14"/>
  <c r="W7" i="14"/>
  <c r="U7" i="14"/>
  <c r="T7" i="14"/>
  <c r="Q7" i="14"/>
  <c r="P7" i="14"/>
  <c r="N7" i="14"/>
  <c r="M7" i="14"/>
  <c r="W6" i="14"/>
  <c r="U6" i="14"/>
  <c r="T6" i="14"/>
  <c r="Q6" i="14"/>
  <c r="P6" i="14"/>
  <c r="N6" i="14"/>
  <c r="M6" i="14"/>
  <c r="N92" i="14" l="1"/>
  <c r="U92" i="14"/>
  <c r="H100" i="14"/>
  <c r="N100" i="14"/>
  <c r="P106" i="14"/>
  <c r="H106" i="14"/>
  <c r="M106" i="14"/>
  <c r="M92" i="14"/>
  <c r="Q92" i="14"/>
  <c r="T92" i="14"/>
  <c r="P100" i="14"/>
  <c r="U100" i="14"/>
  <c r="W100" i="14"/>
  <c r="Q106" i="14"/>
  <c r="T106" i="14"/>
  <c r="W92" i="14"/>
  <c r="N106" i="14"/>
  <c r="U106" i="14"/>
  <c r="W106" i="14"/>
  <c r="P92" i="14"/>
  <c r="H92" i="14"/>
  <c r="M100" i="14"/>
  <c r="Q100" i="14"/>
  <c r="T100" i="14"/>
  <c r="R85" i="13" l="1"/>
  <c r="R45" i="13"/>
  <c r="D5" i="13" l="1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N117" i="13"/>
  <c r="L117" i="13"/>
  <c r="T37" i="13"/>
  <c r="M37" i="13"/>
  <c r="W77" i="13"/>
  <c r="U77" i="13"/>
  <c r="N77" i="13"/>
  <c r="L77" i="13"/>
  <c r="T117" i="13"/>
  <c r="M117" i="13"/>
  <c r="W37" i="13"/>
  <c r="U37" i="13"/>
  <c r="N37" i="13"/>
  <c r="M77" i="13"/>
  <c r="L37" i="13"/>
  <c r="T77" i="13"/>
  <c r="Q3" i="14"/>
  <c r="Q9" i="13" s="1"/>
  <c r="P3" i="14"/>
  <c r="P9" i="13" s="1"/>
  <c r="T119" i="13"/>
  <c r="N119" i="13"/>
  <c r="T79" i="13"/>
  <c r="N79" i="13"/>
  <c r="W119" i="13"/>
  <c r="M119" i="13"/>
  <c r="W79" i="13"/>
  <c r="M79" i="13"/>
  <c r="L119" i="13"/>
  <c r="L79" i="13"/>
  <c r="U119" i="13"/>
  <c r="U79" i="13"/>
  <c r="U118" i="13"/>
  <c r="M118" i="13"/>
  <c r="U116" i="13"/>
  <c r="M116" i="13"/>
  <c r="U115" i="13"/>
  <c r="M115" i="13"/>
  <c r="U91" i="13"/>
  <c r="M91" i="13"/>
  <c r="U78" i="13"/>
  <c r="M78" i="13"/>
  <c r="U76" i="13"/>
  <c r="M76" i="13"/>
  <c r="U75" i="13"/>
  <c r="M75" i="13"/>
  <c r="T51" i="13"/>
  <c r="N51" i="13"/>
  <c r="L51" i="13"/>
  <c r="T38" i="13"/>
  <c r="N38" i="13"/>
  <c r="L38" i="13"/>
  <c r="T118" i="13"/>
  <c r="N118" i="13"/>
  <c r="L118" i="13"/>
  <c r="T116" i="13"/>
  <c r="N116" i="13"/>
  <c r="L116" i="13"/>
  <c r="T115" i="13"/>
  <c r="N115" i="13"/>
  <c r="L115" i="13"/>
  <c r="T91" i="13"/>
  <c r="N91" i="13"/>
  <c r="L91" i="13"/>
  <c r="T78" i="13"/>
  <c r="N78" i="13"/>
  <c r="L78" i="13"/>
  <c r="T76" i="13"/>
  <c r="N76" i="13"/>
  <c r="L76" i="13"/>
  <c r="T75" i="13"/>
  <c r="N75" i="13"/>
  <c r="L75" i="13"/>
  <c r="U51" i="13"/>
  <c r="M51" i="13"/>
  <c r="U38" i="13"/>
  <c r="M38" i="13"/>
  <c r="T36" i="13"/>
  <c r="N36" i="13"/>
  <c r="L36" i="13"/>
  <c r="T35" i="13"/>
  <c r="N35" i="13"/>
  <c r="L35" i="13"/>
  <c r="T11" i="13"/>
  <c r="N11" i="13"/>
  <c r="L11" i="13"/>
  <c r="U36" i="13"/>
  <c r="M36" i="13"/>
  <c r="U35" i="13"/>
  <c r="M35" i="13"/>
  <c r="U11" i="13"/>
  <c r="M11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U17" i="13"/>
  <c r="S120" i="13" l="1"/>
  <c r="S80" i="13"/>
  <c r="L80" i="13"/>
  <c r="L40" i="13"/>
  <c r="L67" i="13"/>
  <c r="L107" i="13"/>
  <c r="L120" i="13"/>
  <c r="S107" i="13"/>
  <c r="S67" i="13"/>
  <c r="L27" i="13"/>
  <c r="S27" i="13"/>
  <c r="L34" i="13"/>
  <c r="W59" i="14"/>
  <c r="L114" i="13"/>
  <c r="L74" i="13"/>
  <c r="S40" i="13"/>
  <c r="S74" i="13"/>
  <c r="S114" i="13"/>
  <c r="S34" i="13"/>
  <c r="S6" i="13" l="1"/>
  <c r="S8" i="13" s="1"/>
  <c r="L86" i="13"/>
  <c r="L88" i="13" s="1"/>
  <c r="L81" i="13"/>
  <c r="S41" i="13"/>
  <c r="S86" i="13"/>
  <c r="S88" i="13" s="1"/>
  <c r="L121" i="13"/>
  <c r="L6" i="13"/>
  <c r="L8" i="13" s="1"/>
  <c r="L41" i="13"/>
  <c r="L46" i="13"/>
  <c r="L48" i="13" s="1"/>
  <c r="S46" i="13"/>
  <c r="S48" i="13" s="1"/>
  <c r="S81" i="13"/>
  <c r="S12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F67" i="14" l="1"/>
  <c r="F65" i="14"/>
  <c r="F62" i="14"/>
  <c r="F60" i="14"/>
  <c r="F56" i="14"/>
  <c r="F54" i="14"/>
  <c r="F50" i="14"/>
  <c r="F47" i="14"/>
  <c r="F45" i="14"/>
  <c r="F43" i="14"/>
  <c r="F40" i="14"/>
  <c r="F36" i="14"/>
  <c r="F34" i="14"/>
  <c r="F31" i="14"/>
  <c r="F28" i="14"/>
  <c r="F26" i="14"/>
  <c r="F24" i="14"/>
  <c r="F21" i="14"/>
  <c r="F18" i="14"/>
  <c r="F16" i="14"/>
  <c r="F13" i="14"/>
  <c r="F11" i="14"/>
  <c r="F8" i="14"/>
  <c r="F6" i="14"/>
  <c r="F68" i="14"/>
  <c r="F66" i="14"/>
  <c r="F64" i="14"/>
  <c r="F61" i="14"/>
  <c r="F57" i="14"/>
  <c r="F55" i="14"/>
  <c r="F52" i="14"/>
  <c r="F48" i="14"/>
  <c r="F46" i="14"/>
  <c r="F44" i="14"/>
  <c r="F41" i="14"/>
  <c r="F37" i="14"/>
  <c r="F35" i="14"/>
  <c r="F32" i="14"/>
  <c r="F29" i="14"/>
  <c r="F27" i="14"/>
  <c r="F25" i="14"/>
  <c r="F22" i="14"/>
  <c r="F20" i="14"/>
  <c r="F17" i="14"/>
  <c r="F14" i="14"/>
  <c r="F12" i="14"/>
  <c r="F10" i="14"/>
  <c r="F7" i="14"/>
  <c r="F107" i="14"/>
  <c r="F97" i="14"/>
  <c r="F84" i="14"/>
  <c r="F75" i="14"/>
  <c r="F101" i="14"/>
  <c r="F88" i="14"/>
  <c r="F78" i="14"/>
  <c r="F104" i="14"/>
  <c r="F95" i="14"/>
  <c r="F82" i="14"/>
  <c r="F73" i="14"/>
  <c r="F108" i="14"/>
  <c r="F98" i="14"/>
  <c r="F85" i="14"/>
  <c r="F76" i="14"/>
  <c r="F102" i="14"/>
  <c r="F93" i="14"/>
  <c r="F79" i="14"/>
  <c r="F105" i="14"/>
  <c r="F96" i="14"/>
  <c r="F83" i="14"/>
  <c r="F74" i="14"/>
  <c r="F99" i="14"/>
  <c r="F87" i="14"/>
  <c r="F77" i="14"/>
  <c r="F103" i="14"/>
  <c r="F94" i="14"/>
  <c r="F81" i="14"/>
  <c r="K54" i="14"/>
  <c r="K26" i="14"/>
  <c r="K66" i="14"/>
  <c r="K61" i="14"/>
  <c r="K55" i="14"/>
  <c r="K48" i="14"/>
  <c r="K44" i="14"/>
  <c r="K37" i="14"/>
  <c r="K32" i="14"/>
  <c r="K27" i="14"/>
  <c r="K22" i="14"/>
  <c r="K17" i="14"/>
  <c r="K12" i="14"/>
  <c r="K7" i="14"/>
  <c r="K43" i="14"/>
  <c r="K11" i="14"/>
  <c r="K8" i="14"/>
  <c r="K31" i="14"/>
  <c r="K67" i="14"/>
  <c r="K62" i="14"/>
  <c r="K56" i="14"/>
  <c r="K50" i="14"/>
  <c r="K45" i="14"/>
  <c r="K40" i="14"/>
  <c r="K34" i="14"/>
  <c r="K28" i="14"/>
  <c r="K24" i="14"/>
  <c r="K18" i="14"/>
  <c r="K13" i="14"/>
  <c r="K21" i="14"/>
  <c r="K68" i="14"/>
  <c r="K64" i="14"/>
  <c r="K57" i="14"/>
  <c r="K52" i="14"/>
  <c r="K46" i="14"/>
  <c r="K41" i="14"/>
  <c r="K35" i="14"/>
  <c r="K29" i="14"/>
  <c r="K25" i="14"/>
  <c r="K20" i="14"/>
  <c r="K14" i="14"/>
  <c r="K10" i="14"/>
  <c r="K47" i="14"/>
  <c r="K16" i="14"/>
  <c r="K65" i="14"/>
  <c r="K60" i="14"/>
  <c r="K36" i="14"/>
  <c r="K6" i="14"/>
  <c r="K107" i="14"/>
  <c r="K97" i="14"/>
  <c r="K84" i="14"/>
  <c r="K75" i="14"/>
  <c r="K108" i="14"/>
  <c r="K98" i="14"/>
  <c r="K85" i="14"/>
  <c r="K76" i="14"/>
  <c r="K99" i="14"/>
  <c r="K87" i="14"/>
  <c r="K77" i="14"/>
  <c r="K101" i="14"/>
  <c r="K88" i="14"/>
  <c r="K78" i="14"/>
  <c r="K102" i="14"/>
  <c r="K93" i="14"/>
  <c r="K79" i="14"/>
  <c r="K103" i="14"/>
  <c r="K94" i="14"/>
  <c r="K81" i="14"/>
  <c r="K104" i="14"/>
  <c r="K95" i="14"/>
  <c r="K82" i="14"/>
  <c r="K73" i="14"/>
  <c r="K105" i="14"/>
  <c r="K96" i="14"/>
  <c r="K83" i="14"/>
  <c r="K74" i="14"/>
  <c r="J66" i="14"/>
  <c r="J55" i="14"/>
  <c r="J44" i="14"/>
  <c r="J32" i="14"/>
  <c r="J22" i="14"/>
  <c r="J12" i="14"/>
  <c r="J13" i="14"/>
  <c r="J67" i="14"/>
  <c r="J56" i="14"/>
  <c r="J45" i="14"/>
  <c r="J34" i="14"/>
  <c r="J24" i="14"/>
  <c r="J68" i="14"/>
  <c r="J57" i="14"/>
  <c r="J46" i="14"/>
  <c r="J35" i="14"/>
  <c r="J60" i="14"/>
  <c r="J47" i="14"/>
  <c r="J36" i="14"/>
  <c r="J26" i="14"/>
  <c r="J16" i="14"/>
  <c r="J6" i="14"/>
  <c r="J14" i="14"/>
  <c r="J61" i="14"/>
  <c r="J48" i="14"/>
  <c r="J37" i="14"/>
  <c r="J27" i="14"/>
  <c r="J17" i="14"/>
  <c r="J7" i="14"/>
  <c r="J10" i="14"/>
  <c r="J25" i="14"/>
  <c r="J62" i="14"/>
  <c r="J50" i="14"/>
  <c r="J40" i="14"/>
  <c r="J28" i="14"/>
  <c r="J18" i="14"/>
  <c r="J8" i="14"/>
  <c r="J64" i="14"/>
  <c r="J52" i="14"/>
  <c r="J41" i="14"/>
  <c r="J29" i="14"/>
  <c r="J20" i="14"/>
  <c r="J65" i="14"/>
  <c r="J54" i="14"/>
  <c r="J43" i="14"/>
  <c r="J31" i="14"/>
  <c r="J21" i="14"/>
  <c r="J11" i="14"/>
  <c r="J108" i="14"/>
  <c r="J107" i="14"/>
  <c r="J105" i="14"/>
  <c r="J104" i="14"/>
  <c r="J103" i="14"/>
  <c r="J102" i="14"/>
  <c r="J101" i="14"/>
  <c r="J99" i="14"/>
  <c r="J98" i="14"/>
  <c r="J97" i="14"/>
  <c r="J96" i="14"/>
  <c r="J95" i="14"/>
  <c r="J94" i="14"/>
  <c r="J93" i="14"/>
  <c r="J88" i="14"/>
  <c r="J87" i="14"/>
  <c r="J85" i="14"/>
  <c r="J84" i="14"/>
  <c r="J83" i="14"/>
  <c r="J82" i="14"/>
  <c r="J81" i="14"/>
  <c r="J79" i="14"/>
  <c r="J78" i="14"/>
  <c r="J77" i="14"/>
  <c r="J76" i="14"/>
  <c r="J75" i="14"/>
  <c r="J74" i="14"/>
  <c r="J73" i="14"/>
  <c r="O107" i="14"/>
  <c r="O97" i="14"/>
  <c r="O84" i="14"/>
  <c r="O75" i="14"/>
  <c r="O105" i="14"/>
  <c r="O96" i="14"/>
  <c r="O83" i="14"/>
  <c r="O74" i="14"/>
  <c r="O99" i="14"/>
  <c r="O77" i="14"/>
  <c r="O104" i="14"/>
  <c r="O95" i="14"/>
  <c r="O82" i="14"/>
  <c r="O73" i="14"/>
  <c r="O103" i="14"/>
  <c r="O94" i="14"/>
  <c r="O81" i="14"/>
  <c r="O102" i="14"/>
  <c r="O93" i="14"/>
  <c r="O79" i="14"/>
  <c r="O87" i="14"/>
  <c r="O101" i="14"/>
  <c r="O88" i="14"/>
  <c r="O78" i="14"/>
  <c r="O108" i="14"/>
  <c r="O98" i="14"/>
  <c r="O85" i="14"/>
  <c r="O76" i="14"/>
  <c r="O68" i="14"/>
  <c r="O67" i="14"/>
  <c r="O66" i="14"/>
  <c r="O65" i="14"/>
  <c r="O64" i="14"/>
  <c r="O62" i="14"/>
  <c r="O61" i="14"/>
  <c r="O60" i="14"/>
  <c r="O57" i="14"/>
  <c r="O56" i="14"/>
  <c r="O55" i="14"/>
  <c r="O54" i="14"/>
  <c r="O52" i="14"/>
  <c r="O50" i="14"/>
  <c r="O48" i="14"/>
  <c r="O47" i="14"/>
  <c r="O46" i="14"/>
  <c r="O45" i="14"/>
  <c r="O44" i="14"/>
  <c r="O43" i="14"/>
  <c r="O41" i="14"/>
  <c r="O40" i="14"/>
  <c r="O37" i="14"/>
  <c r="O36" i="14"/>
  <c r="O35" i="14"/>
  <c r="O34" i="14"/>
  <c r="O32" i="14"/>
  <c r="O31" i="14"/>
  <c r="O29" i="14"/>
  <c r="O28" i="14"/>
  <c r="O27" i="14"/>
  <c r="O26" i="14"/>
  <c r="O25" i="14"/>
  <c r="O24" i="14"/>
  <c r="O22" i="14"/>
  <c r="O21" i="14"/>
  <c r="O20" i="14"/>
  <c r="O18" i="14"/>
  <c r="O17" i="14"/>
  <c r="O16" i="14"/>
  <c r="O14" i="14"/>
  <c r="O13" i="14"/>
  <c r="O12" i="14"/>
  <c r="O11" i="14"/>
  <c r="O10" i="14"/>
  <c r="O8" i="14"/>
  <c r="O7" i="14"/>
  <c r="O6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F106" i="14" l="1"/>
  <c r="F100" i="14"/>
  <c r="F63" i="14"/>
  <c r="F92" i="14"/>
  <c r="K92" i="14"/>
  <c r="K106" i="14"/>
  <c r="K100" i="14"/>
  <c r="J106" i="14"/>
  <c r="J100" i="14"/>
  <c r="J92" i="14"/>
  <c r="O100" i="14"/>
  <c r="O92" i="14"/>
  <c r="O106" i="14"/>
  <c r="L106" i="14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R108" i="13" l="1"/>
  <c r="R91" i="13"/>
  <c r="R62" i="13"/>
  <c r="R32" i="13"/>
  <c r="R15" i="13"/>
  <c r="R92" i="13"/>
  <c r="R35" i="13"/>
  <c r="R115" i="13"/>
  <c r="R65" i="13"/>
  <c r="R20" i="13"/>
  <c r="R77" i="13"/>
  <c r="R105" i="13"/>
  <c r="R78" i="13"/>
  <c r="R60" i="13"/>
  <c r="R30" i="13"/>
  <c r="R13" i="13"/>
  <c r="R76" i="13"/>
  <c r="R31" i="13"/>
  <c r="R111" i="13"/>
  <c r="R61" i="13"/>
  <c r="R16" i="13"/>
  <c r="R117" i="13"/>
  <c r="R103" i="13"/>
  <c r="R75" i="13"/>
  <c r="R58" i="13"/>
  <c r="R28" i="13"/>
  <c r="R11" i="13"/>
  <c r="R118" i="13"/>
  <c r="R72" i="13"/>
  <c r="R26" i="13"/>
  <c r="R106" i="13"/>
  <c r="R57" i="13"/>
  <c r="R12" i="13"/>
  <c r="R101" i="13"/>
  <c r="R73" i="13"/>
  <c r="R56" i="13"/>
  <c r="R25" i="13"/>
  <c r="R113" i="13"/>
  <c r="R68" i="13"/>
  <c r="R22" i="13"/>
  <c r="R102" i="13"/>
  <c r="R53" i="13"/>
  <c r="R17" i="13"/>
  <c r="R51" i="13"/>
  <c r="R119" i="13"/>
  <c r="R99" i="13"/>
  <c r="R71" i="13"/>
  <c r="R54" i="13"/>
  <c r="R23" i="13"/>
  <c r="R109" i="13"/>
  <c r="R63" i="13"/>
  <c r="R18" i="13"/>
  <c r="R98" i="13"/>
  <c r="R38" i="13"/>
  <c r="R110" i="13"/>
  <c r="R93" i="13"/>
  <c r="R64" i="13"/>
  <c r="R96" i="13"/>
  <c r="R70" i="13"/>
  <c r="R116" i="13"/>
  <c r="R97" i="13"/>
  <c r="R69" i="13"/>
  <c r="R52" i="13"/>
  <c r="R21" i="13"/>
  <c r="R104" i="13"/>
  <c r="R59" i="13"/>
  <c r="R14" i="13"/>
  <c r="R94" i="13"/>
  <c r="R33" i="13"/>
  <c r="R37" i="13"/>
  <c r="R24" i="13"/>
  <c r="R112" i="13"/>
  <c r="R95" i="13"/>
  <c r="R66" i="13"/>
  <c r="R39" i="13"/>
  <c r="R19" i="13"/>
  <c r="R100" i="13"/>
  <c r="R55" i="13"/>
  <c r="R79" i="13"/>
  <c r="R29" i="13"/>
  <c r="R36" i="13"/>
  <c r="P119" i="13"/>
  <c r="P108" i="13"/>
  <c r="P72" i="13"/>
  <c r="P55" i="13"/>
  <c r="P22" i="13"/>
  <c r="P66" i="13"/>
  <c r="P17" i="13"/>
  <c r="P92" i="13"/>
  <c r="P25" i="13"/>
  <c r="P38" i="13"/>
  <c r="P116" i="13"/>
  <c r="P91" i="13"/>
  <c r="P76" i="13"/>
  <c r="P35" i="13"/>
  <c r="P105" i="13"/>
  <c r="P70" i="13"/>
  <c r="P53" i="13"/>
  <c r="P20" i="13"/>
  <c r="P62" i="13"/>
  <c r="P15" i="13"/>
  <c r="P73" i="13"/>
  <c r="P21" i="13"/>
  <c r="P110" i="13"/>
  <c r="P24" i="13"/>
  <c r="P71" i="13"/>
  <c r="P30" i="13"/>
  <c r="P37" i="13"/>
  <c r="P79" i="13"/>
  <c r="P103" i="13"/>
  <c r="P68" i="13"/>
  <c r="P39" i="13"/>
  <c r="P111" i="13"/>
  <c r="P58" i="13"/>
  <c r="P13" i="13"/>
  <c r="P69" i="13"/>
  <c r="P18" i="13"/>
  <c r="P61" i="13"/>
  <c r="P117" i="13"/>
  <c r="P77" i="13"/>
  <c r="P101" i="13"/>
  <c r="P65" i="13"/>
  <c r="P33" i="13"/>
  <c r="P106" i="13"/>
  <c r="P54" i="13"/>
  <c r="P113" i="13"/>
  <c r="P64" i="13"/>
  <c r="P16" i="13"/>
  <c r="P109" i="13"/>
  <c r="P60" i="13"/>
  <c r="P14" i="13"/>
  <c r="P98" i="13"/>
  <c r="P57" i="13"/>
  <c r="P19" i="13"/>
  <c r="P99" i="13"/>
  <c r="P63" i="13"/>
  <c r="P31" i="13"/>
  <c r="P102" i="13"/>
  <c r="P32" i="13"/>
  <c r="P51" i="13"/>
  <c r="P118" i="13"/>
  <c r="P115" i="13"/>
  <c r="P78" i="13"/>
  <c r="P75" i="13"/>
  <c r="P11" i="13"/>
  <c r="P104" i="13"/>
  <c r="P56" i="13"/>
  <c r="P12" i="13"/>
  <c r="P96" i="13"/>
  <c r="P36" i="13"/>
  <c r="P97" i="13"/>
  <c r="P29" i="13"/>
  <c r="P28" i="13"/>
  <c r="P112" i="13"/>
  <c r="P95" i="13"/>
  <c r="P59" i="13"/>
  <c r="P26" i="13"/>
  <c r="P94" i="13"/>
  <c r="P23" i="13"/>
  <c r="P100" i="13"/>
  <c r="P52" i="13"/>
  <c r="P93" i="13"/>
  <c r="Q119" i="13"/>
  <c r="Q78" i="13"/>
  <c r="Q38" i="13"/>
  <c r="Q110" i="13"/>
  <c r="Q93" i="13"/>
  <c r="Q57" i="13"/>
  <c r="Q21" i="13"/>
  <c r="Q62" i="13"/>
  <c r="Q14" i="13"/>
  <c r="Q73" i="13"/>
  <c r="Q24" i="13"/>
  <c r="Q117" i="13"/>
  <c r="Q116" i="13"/>
  <c r="Q92" i="13"/>
  <c r="Q29" i="13"/>
  <c r="Q108" i="13"/>
  <c r="Q72" i="13"/>
  <c r="Q55" i="13"/>
  <c r="Q19" i="13"/>
  <c r="Q111" i="13"/>
  <c r="Q58" i="13"/>
  <c r="Q69" i="13"/>
  <c r="Q20" i="13"/>
  <c r="Q71" i="13"/>
  <c r="Q22" i="13"/>
  <c r="Q36" i="13"/>
  <c r="Q112" i="13"/>
  <c r="Q95" i="13"/>
  <c r="Q59" i="13"/>
  <c r="Q115" i="13"/>
  <c r="Q35" i="13"/>
  <c r="Q105" i="13"/>
  <c r="Q70" i="13"/>
  <c r="Q53" i="13"/>
  <c r="Q17" i="13"/>
  <c r="Q106" i="13"/>
  <c r="Q54" i="13"/>
  <c r="Q113" i="13"/>
  <c r="Q64" i="13"/>
  <c r="Q16" i="13"/>
  <c r="Q66" i="13"/>
  <c r="Q18" i="13"/>
  <c r="Q79" i="13"/>
  <c r="Q76" i="13"/>
  <c r="Q103" i="13"/>
  <c r="Q68" i="13"/>
  <c r="Q32" i="13"/>
  <c r="Q15" i="13"/>
  <c r="Q102" i="13"/>
  <c r="Q39" i="13"/>
  <c r="Q109" i="13"/>
  <c r="Q60" i="13"/>
  <c r="Q12" i="13"/>
  <c r="Q118" i="13"/>
  <c r="Q101" i="13"/>
  <c r="Q65" i="13"/>
  <c r="Q30" i="13"/>
  <c r="Q13" i="13"/>
  <c r="Q98" i="13"/>
  <c r="Q31" i="13"/>
  <c r="Q104" i="13"/>
  <c r="Q56" i="13"/>
  <c r="Q91" i="13"/>
  <c r="Q51" i="13"/>
  <c r="Q11" i="13"/>
  <c r="Q99" i="13"/>
  <c r="Q63" i="13"/>
  <c r="Q28" i="13"/>
  <c r="Q94" i="13"/>
  <c r="Q26" i="13"/>
  <c r="Q100" i="13"/>
  <c r="Q52" i="13"/>
  <c r="Q23" i="13"/>
  <c r="Q77" i="13"/>
  <c r="Q75" i="13"/>
  <c r="Q97" i="13"/>
  <c r="Q61" i="13"/>
  <c r="Q25" i="13"/>
  <c r="Q96" i="13"/>
  <c r="Q33" i="13"/>
  <c r="Q37" i="13"/>
  <c r="H77" i="13"/>
  <c r="H116" i="13"/>
  <c r="H102" i="13"/>
  <c r="H69" i="13"/>
  <c r="H52" i="13"/>
  <c r="H17" i="13"/>
  <c r="H61" i="13"/>
  <c r="H14" i="13"/>
  <c r="H112" i="13"/>
  <c r="H59" i="13"/>
  <c r="H108" i="13"/>
  <c r="H64" i="13"/>
  <c r="H13" i="13"/>
  <c r="H105" i="13"/>
  <c r="H78" i="13"/>
  <c r="H65" i="13"/>
  <c r="H18" i="13"/>
  <c r="H51" i="13"/>
  <c r="H75" i="13"/>
  <c r="H35" i="13"/>
  <c r="H100" i="13"/>
  <c r="H66" i="13"/>
  <c r="H32" i="13"/>
  <c r="H15" i="13"/>
  <c r="H110" i="13"/>
  <c r="H57" i="13"/>
  <c r="H55" i="13"/>
  <c r="H98" i="13"/>
  <c r="H30" i="13"/>
  <c r="H53" i="13"/>
  <c r="H119" i="13"/>
  <c r="H91" i="13"/>
  <c r="H103" i="13"/>
  <c r="H33" i="13"/>
  <c r="H68" i="13"/>
  <c r="H16" i="13"/>
  <c r="H118" i="13"/>
  <c r="H113" i="13"/>
  <c r="H96" i="13"/>
  <c r="H62" i="13"/>
  <c r="H28" i="13"/>
  <c r="H101" i="13"/>
  <c r="H39" i="13"/>
  <c r="H99" i="13"/>
  <c r="H29" i="13"/>
  <c r="H72" i="13"/>
  <c r="H20" i="13"/>
  <c r="H106" i="13"/>
  <c r="H73" i="13"/>
  <c r="H56" i="13"/>
  <c r="H21" i="13"/>
  <c r="H76" i="13"/>
  <c r="H36" i="13"/>
  <c r="H111" i="13"/>
  <c r="H94" i="13"/>
  <c r="H60" i="13"/>
  <c r="H25" i="13"/>
  <c r="H97" i="13"/>
  <c r="H31" i="13"/>
  <c r="H95" i="13"/>
  <c r="H24" i="13"/>
  <c r="H93" i="13"/>
  <c r="H26" i="13"/>
  <c r="H79" i="13"/>
  <c r="H115" i="13"/>
  <c r="H109" i="13"/>
  <c r="H92" i="13"/>
  <c r="H58" i="13"/>
  <c r="H23" i="13"/>
  <c r="H71" i="13"/>
  <c r="H19" i="13"/>
  <c r="H63" i="13"/>
  <c r="H12" i="13"/>
  <c r="H117" i="13"/>
  <c r="H38" i="13"/>
  <c r="H11" i="13"/>
  <c r="H70" i="13"/>
  <c r="H22" i="13"/>
  <c r="H104" i="13"/>
  <c r="H54" i="13"/>
  <c r="H37" i="13"/>
  <c r="E37" i="13"/>
  <c r="E76" i="13"/>
  <c r="E117" i="13"/>
  <c r="E77" i="13"/>
  <c r="F37" i="13"/>
  <c r="F38" i="13"/>
  <c r="F116" i="13"/>
  <c r="F91" i="13"/>
  <c r="F76" i="13"/>
  <c r="F35" i="13"/>
  <c r="F79" i="13"/>
  <c r="F117" i="13"/>
  <c r="F77" i="13"/>
  <c r="F119" i="13"/>
  <c r="F51" i="13"/>
  <c r="F118" i="13"/>
  <c r="F115" i="13"/>
  <c r="F78" i="13"/>
  <c r="F75" i="13"/>
  <c r="F36" i="13"/>
  <c r="F11" i="13"/>
  <c r="V37" i="13"/>
  <c r="V77" i="13"/>
  <c r="V119" i="13"/>
  <c r="V79" i="13"/>
  <c r="V115" i="13"/>
  <c r="V75" i="13"/>
  <c r="V51" i="13"/>
  <c r="V117" i="13"/>
  <c r="V36" i="13"/>
  <c r="V116" i="13"/>
  <c r="V76" i="13"/>
  <c r="V38" i="13"/>
  <c r="V118" i="13"/>
  <c r="V78" i="13"/>
  <c r="V11" i="13"/>
  <c r="V91" i="13"/>
  <c r="V35" i="13"/>
  <c r="I37" i="13"/>
  <c r="I119" i="13"/>
  <c r="I79" i="13"/>
  <c r="I77" i="13"/>
  <c r="I117" i="13"/>
  <c r="I118" i="13"/>
  <c r="I116" i="13"/>
  <c r="I115" i="13"/>
  <c r="I91" i="13"/>
  <c r="I78" i="13"/>
  <c r="I76" i="13"/>
  <c r="I75" i="13"/>
  <c r="I51" i="13"/>
  <c r="I38" i="13"/>
  <c r="I36" i="13"/>
  <c r="I35" i="13"/>
  <c r="I11" i="13"/>
  <c r="G117" i="13"/>
  <c r="G77" i="13"/>
  <c r="G118" i="13"/>
  <c r="G78" i="13"/>
  <c r="G38" i="13"/>
  <c r="G37" i="13"/>
  <c r="G119" i="13"/>
  <c r="G116" i="13"/>
  <c r="G76" i="13"/>
  <c r="G36" i="13"/>
  <c r="G79" i="13"/>
  <c r="G51" i="13"/>
  <c r="G11" i="13"/>
  <c r="G115" i="13"/>
  <c r="G75" i="13"/>
  <c r="G35" i="13"/>
  <c r="G91" i="13"/>
  <c r="K119" i="13"/>
  <c r="K118" i="13"/>
  <c r="K78" i="13"/>
  <c r="K38" i="13"/>
  <c r="K35" i="13"/>
  <c r="K77" i="13"/>
  <c r="K91" i="13"/>
  <c r="K51" i="13"/>
  <c r="K36" i="13"/>
  <c r="K79" i="13"/>
  <c r="K11" i="13"/>
  <c r="K37" i="13"/>
  <c r="K117" i="13"/>
  <c r="K115" i="13"/>
  <c r="K75" i="13"/>
  <c r="K116" i="13"/>
  <c r="K76" i="13"/>
  <c r="J51" i="13"/>
  <c r="J38" i="13"/>
  <c r="J79" i="13"/>
  <c r="J118" i="13"/>
  <c r="J116" i="13"/>
  <c r="J115" i="13"/>
  <c r="J91" i="13"/>
  <c r="J78" i="13"/>
  <c r="J76" i="13"/>
  <c r="J75" i="13"/>
  <c r="J117" i="13"/>
  <c r="J36" i="13"/>
  <c r="J35" i="13"/>
  <c r="J11" i="13"/>
  <c r="J119" i="13"/>
  <c r="J77" i="13"/>
  <c r="J37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R80" i="13" l="1"/>
  <c r="R120" i="13"/>
  <c r="R74" i="13"/>
  <c r="R40" i="13"/>
  <c r="R67" i="13"/>
  <c r="R27" i="13"/>
  <c r="R34" i="13"/>
  <c r="R107" i="13"/>
  <c r="R114" i="13"/>
  <c r="Q80" i="13"/>
  <c r="P27" i="13"/>
  <c r="P80" i="13"/>
  <c r="P34" i="13"/>
  <c r="P74" i="13"/>
  <c r="P40" i="13"/>
  <c r="P120" i="13"/>
  <c r="P107" i="13"/>
  <c r="P67" i="13"/>
  <c r="P114" i="13"/>
  <c r="Q67" i="13"/>
  <c r="Q114" i="13"/>
  <c r="Q40" i="13"/>
  <c r="Q107" i="13"/>
  <c r="Q74" i="13"/>
  <c r="Q120" i="13"/>
  <c r="Q34" i="13"/>
  <c r="Q27" i="13"/>
  <c r="H120" i="13"/>
  <c r="H107" i="13"/>
  <c r="H27" i="13"/>
  <c r="H40" i="13"/>
  <c r="H74" i="13"/>
  <c r="H80" i="13"/>
  <c r="H114" i="13"/>
  <c r="H67" i="13"/>
  <c r="H34" i="13"/>
  <c r="D117" i="13"/>
  <c r="D119" i="13"/>
  <c r="D37" i="13"/>
  <c r="D7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R86" i="13" l="1"/>
  <c r="R88" i="13" s="1"/>
  <c r="R46" i="13"/>
  <c r="R48" i="13" s="1"/>
  <c r="R6" i="13"/>
  <c r="R8" i="13" s="1"/>
  <c r="R41" i="13"/>
  <c r="Q46" i="13"/>
  <c r="Q48" i="13" s="1"/>
  <c r="R121" i="13"/>
  <c r="P86" i="13"/>
  <c r="P88" i="13" s="1"/>
  <c r="P90" i="13" s="1"/>
  <c r="R81" i="13"/>
  <c r="P81" i="13"/>
  <c r="P6" i="13"/>
  <c r="P8" i="13" s="1"/>
  <c r="P10" i="13" s="1"/>
  <c r="Q41" i="13"/>
  <c r="P46" i="13"/>
  <c r="P48" i="13" s="1"/>
  <c r="P50" i="13" s="1"/>
  <c r="Q81" i="13"/>
  <c r="Q86" i="13"/>
  <c r="Q88" i="13" s="1"/>
  <c r="P121" i="13"/>
  <c r="P41" i="13"/>
  <c r="H46" i="13"/>
  <c r="H48" i="13" s="1"/>
  <c r="Q6" i="13"/>
  <c r="Q8" i="13" s="1"/>
  <c r="Q121" i="13"/>
  <c r="H41" i="13"/>
  <c r="H6" i="13"/>
  <c r="H8" i="13" s="1"/>
  <c r="H81" i="13"/>
  <c r="H86" i="13"/>
  <c r="H88" i="13" s="1"/>
  <c r="H121" i="13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49" i="13" s="1"/>
  <c r="H50" i="13" s="1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K86" i="14"/>
  <c r="T86" i="14"/>
  <c r="U86" i="14"/>
  <c r="M86" i="14"/>
  <c r="F59" i="14" l="1"/>
  <c r="K59" i="14"/>
  <c r="T59" i="14"/>
  <c r="N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V108" i="14" l="1"/>
  <c r="V107" i="14"/>
  <c r="V105" i="14"/>
  <c r="V104" i="14"/>
  <c r="V103" i="14"/>
  <c r="V102" i="14"/>
  <c r="V101" i="14"/>
  <c r="V99" i="14"/>
  <c r="V98" i="14"/>
  <c r="V97" i="14"/>
  <c r="V96" i="14"/>
  <c r="V95" i="14"/>
  <c r="V94" i="14"/>
  <c r="V93" i="14"/>
  <c r="V88" i="14"/>
  <c r="V87" i="14"/>
  <c r="V85" i="14"/>
  <c r="V84" i="14"/>
  <c r="V83" i="14"/>
  <c r="V82" i="14"/>
  <c r="V81" i="14"/>
  <c r="V79" i="14"/>
  <c r="V78" i="14"/>
  <c r="V77" i="14"/>
  <c r="V76" i="14"/>
  <c r="V75" i="14"/>
  <c r="V74" i="14"/>
  <c r="V73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87" i="14"/>
  <c r="I85" i="14"/>
  <c r="I84" i="14"/>
  <c r="I83" i="14"/>
  <c r="I82" i="14"/>
  <c r="I81" i="14"/>
  <c r="I79" i="14"/>
  <c r="I78" i="14"/>
  <c r="I77" i="14"/>
  <c r="I76" i="14"/>
  <c r="I75" i="14"/>
  <c r="I74" i="14"/>
  <c r="I73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E108" i="14"/>
  <c r="E107" i="14"/>
  <c r="E105" i="14"/>
  <c r="E104" i="14"/>
  <c r="E103" i="14"/>
  <c r="E102" i="14"/>
  <c r="E101" i="14"/>
  <c r="E99" i="14"/>
  <c r="E98" i="14"/>
  <c r="E97" i="14"/>
  <c r="E96" i="14"/>
  <c r="E95" i="14"/>
  <c r="E94" i="14"/>
  <c r="E93" i="14"/>
  <c r="E88" i="14"/>
  <c r="E87" i="14"/>
  <c r="E85" i="14"/>
  <c r="E84" i="14"/>
  <c r="E83" i="14"/>
  <c r="D83" i="14" s="1"/>
  <c r="E82" i="14"/>
  <c r="E81" i="14"/>
  <c r="E79" i="14"/>
  <c r="E78" i="14"/>
  <c r="E77" i="14"/>
  <c r="E76" i="14"/>
  <c r="E75" i="14"/>
  <c r="E74" i="14"/>
  <c r="E73" i="14"/>
  <c r="V67" i="14"/>
  <c r="V62" i="14"/>
  <c r="V56" i="14"/>
  <c r="V50" i="14"/>
  <c r="V45" i="14"/>
  <c r="V40" i="14"/>
  <c r="V34" i="14"/>
  <c r="V28" i="14"/>
  <c r="V24" i="14"/>
  <c r="V18" i="14"/>
  <c r="V13" i="14"/>
  <c r="V8" i="14"/>
  <c r="V20" i="14"/>
  <c r="V14" i="14"/>
  <c r="V10" i="14"/>
  <c r="V68" i="14"/>
  <c r="V64" i="14"/>
  <c r="V57" i="14"/>
  <c r="V52" i="14"/>
  <c r="V46" i="14"/>
  <c r="V41" i="14"/>
  <c r="V35" i="14"/>
  <c r="V29" i="14"/>
  <c r="V25" i="14"/>
  <c r="V65" i="14"/>
  <c r="V60" i="14"/>
  <c r="V54" i="14"/>
  <c r="V47" i="14"/>
  <c r="V43" i="14"/>
  <c r="V36" i="14"/>
  <c r="V31" i="14"/>
  <c r="V26" i="14"/>
  <c r="V21" i="14"/>
  <c r="V16" i="14"/>
  <c r="V66" i="14"/>
  <c r="V61" i="14"/>
  <c r="V55" i="14"/>
  <c r="V48" i="14"/>
  <c r="V44" i="14"/>
  <c r="V37" i="14"/>
  <c r="V32" i="14"/>
  <c r="V11" i="14"/>
  <c r="V6" i="14"/>
  <c r="V12" i="14"/>
  <c r="V7" i="14"/>
  <c r="V27" i="14"/>
  <c r="V22" i="14"/>
  <c r="V17" i="14"/>
  <c r="I68" i="14"/>
  <c r="I64" i="14"/>
  <c r="I57" i="14"/>
  <c r="I52" i="14"/>
  <c r="I46" i="14"/>
  <c r="I41" i="14"/>
  <c r="I35" i="14"/>
  <c r="I29" i="14"/>
  <c r="I25" i="14"/>
  <c r="I20" i="14"/>
  <c r="I14" i="14"/>
  <c r="I10" i="14"/>
  <c r="I21" i="14"/>
  <c r="I11" i="14"/>
  <c r="I6" i="14"/>
  <c r="I65" i="14"/>
  <c r="I60" i="14"/>
  <c r="I54" i="14"/>
  <c r="I47" i="14"/>
  <c r="I43" i="14"/>
  <c r="I36" i="14"/>
  <c r="I31" i="14"/>
  <c r="I26" i="14"/>
  <c r="I16" i="14"/>
  <c r="I66" i="14"/>
  <c r="I61" i="14"/>
  <c r="I55" i="14"/>
  <c r="I48" i="14"/>
  <c r="I44" i="14"/>
  <c r="I37" i="14"/>
  <c r="I32" i="14"/>
  <c r="I27" i="14"/>
  <c r="I22" i="14"/>
  <c r="I17" i="14"/>
  <c r="I67" i="14"/>
  <c r="I62" i="14"/>
  <c r="I56" i="14"/>
  <c r="I50" i="14"/>
  <c r="I45" i="14"/>
  <c r="I40" i="14"/>
  <c r="I34" i="14"/>
  <c r="I13" i="14"/>
  <c r="I8" i="14"/>
  <c r="I7" i="14"/>
  <c r="I18" i="14"/>
  <c r="I12" i="14"/>
  <c r="I28" i="14"/>
  <c r="I24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8" i="14"/>
  <c r="G14" i="14"/>
  <c r="G16" i="14"/>
  <c r="G68" i="14"/>
  <c r="G64" i="14"/>
  <c r="G57" i="14"/>
  <c r="G52" i="14"/>
  <c r="G46" i="14"/>
  <c r="G41" i="14"/>
  <c r="G35" i="14"/>
  <c r="G29" i="14"/>
  <c r="G25" i="14"/>
  <c r="G20" i="14"/>
  <c r="G10" i="14"/>
  <c r="G65" i="14"/>
  <c r="G60" i="14"/>
  <c r="G54" i="14"/>
  <c r="G47" i="14"/>
  <c r="G43" i="14"/>
  <c r="G36" i="14"/>
  <c r="G31" i="14"/>
  <c r="G26" i="14"/>
  <c r="G21" i="14"/>
  <c r="G66" i="14"/>
  <c r="G61" i="14"/>
  <c r="G55" i="14"/>
  <c r="G48" i="14"/>
  <c r="G44" i="14"/>
  <c r="G37" i="14"/>
  <c r="G32" i="14"/>
  <c r="G27" i="14"/>
  <c r="G22" i="14"/>
  <c r="G17" i="14"/>
  <c r="G12" i="14"/>
  <c r="G7" i="14"/>
  <c r="G11" i="14"/>
  <c r="G6" i="14"/>
  <c r="E66" i="14"/>
  <c r="E44" i="14"/>
  <c r="E22" i="14"/>
  <c r="E13" i="14"/>
  <c r="E50" i="14"/>
  <c r="E49" i="14" s="1"/>
  <c r="E28" i="14"/>
  <c r="E68" i="14"/>
  <c r="E46" i="14"/>
  <c r="E25" i="14"/>
  <c r="E54" i="14"/>
  <c r="E31" i="14"/>
  <c r="E14" i="14"/>
  <c r="E61" i="14"/>
  <c r="E37" i="14"/>
  <c r="E17" i="14"/>
  <c r="E67" i="14"/>
  <c r="E45" i="14"/>
  <c r="E24" i="14"/>
  <c r="E64" i="14"/>
  <c r="E41" i="14"/>
  <c r="E20" i="14"/>
  <c r="E47" i="14"/>
  <c r="E26" i="14"/>
  <c r="E11" i="14"/>
  <c r="E55" i="14"/>
  <c r="E32" i="14"/>
  <c r="E12" i="14"/>
  <c r="E62" i="14"/>
  <c r="E40" i="14"/>
  <c r="E18" i="14"/>
  <c r="E57" i="14"/>
  <c r="E35" i="14"/>
  <c r="E65" i="14"/>
  <c r="E43" i="14"/>
  <c r="E21" i="14"/>
  <c r="E10" i="14"/>
  <c r="E48" i="14"/>
  <c r="E27" i="14"/>
  <c r="E7" i="14"/>
  <c r="E56" i="14"/>
  <c r="E34" i="14"/>
  <c r="E8" i="14"/>
  <c r="E52" i="14"/>
  <c r="E29" i="14"/>
  <c r="E60" i="14"/>
  <c r="E36" i="14"/>
  <c r="E16" i="14"/>
  <c r="E6" i="14"/>
  <c r="R105" i="14"/>
  <c r="R83" i="14"/>
  <c r="R102" i="14"/>
  <c r="R79" i="14"/>
  <c r="R98" i="14"/>
  <c r="R76" i="14"/>
  <c r="R87" i="14"/>
  <c r="R101" i="14"/>
  <c r="R78" i="14"/>
  <c r="R97" i="14"/>
  <c r="R75" i="14"/>
  <c r="D75" i="14" s="1"/>
  <c r="R94" i="14"/>
  <c r="R104" i="14"/>
  <c r="R82" i="14"/>
  <c r="R96" i="14"/>
  <c r="R74" i="14"/>
  <c r="R93" i="14"/>
  <c r="R108" i="14"/>
  <c r="D108" i="14" s="1"/>
  <c r="R85" i="14"/>
  <c r="D85" i="14" s="1"/>
  <c r="R99" i="14"/>
  <c r="R77" i="14"/>
  <c r="R88" i="14"/>
  <c r="R107" i="14"/>
  <c r="R84" i="14"/>
  <c r="R103" i="14"/>
  <c r="D103" i="14" s="1"/>
  <c r="R81" i="14"/>
  <c r="R95" i="14"/>
  <c r="D95" i="14" s="1"/>
  <c r="R73" i="14"/>
  <c r="R64" i="14"/>
  <c r="R20" i="14"/>
  <c r="R45" i="14"/>
  <c r="R61" i="14"/>
  <c r="R17" i="14"/>
  <c r="R31" i="14"/>
  <c r="R57" i="14"/>
  <c r="R14" i="14"/>
  <c r="R62" i="14"/>
  <c r="R12" i="14"/>
  <c r="R32" i="14"/>
  <c r="D32" i="14" s="1"/>
  <c r="R47" i="14"/>
  <c r="D47" i="14" s="1"/>
  <c r="R52" i="14"/>
  <c r="R51" i="14" s="1"/>
  <c r="R10" i="14"/>
  <c r="R34" i="14"/>
  <c r="R48" i="14"/>
  <c r="D48" i="14" s="1"/>
  <c r="R65" i="14"/>
  <c r="R21" i="14"/>
  <c r="R46" i="14"/>
  <c r="R18" i="14"/>
  <c r="D18" i="14" s="1"/>
  <c r="R50" i="14"/>
  <c r="R49" i="14" s="1"/>
  <c r="R66" i="14"/>
  <c r="R22" i="14"/>
  <c r="R36" i="14"/>
  <c r="D36" i="14" s="1"/>
  <c r="R41" i="14"/>
  <c r="R67" i="14"/>
  <c r="R24" i="14"/>
  <c r="R37" i="14"/>
  <c r="R54" i="14"/>
  <c r="D54" i="14" s="1"/>
  <c r="R11" i="14"/>
  <c r="R35" i="14"/>
  <c r="R8" i="14"/>
  <c r="R40" i="14"/>
  <c r="R39" i="14" s="1"/>
  <c r="R55" i="14"/>
  <c r="D55" i="14" s="1"/>
  <c r="R7" i="14"/>
  <c r="R26" i="14"/>
  <c r="D26" i="14" s="1"/>
  <c r="R29" i="14"/>
  <c r="R56" i="14"/>
  <c r="R13" i="14"/>
  <c r="R27" i="14"/>
  <c r="D27" i="14" s="1"/>
  <c r="R43" i="14"/>
  <c r="D43" i="14" s="1"/>
  <c r="R68" i="14"/>
  <c r="R25" i="14"/>
  <c r="D25" i="14" s="1"/>
  <c r="R6" i="14"/>
  <c r="R28" i="14"/>
  <c r="D28" i="14" s="1"/>
  <c r="R44" i="14"/>
  <c r="D44" i="14" s="1"/>
  <c r="R60" i="14"/>
  <c r="D60" i="14" s="1"/>
  <c r="R16" i="14"/>
  <c r="R15" i="14" s="1"/>
  <c r="S106" i="14"/>
  <c r="S51" i="14"/>
  <c r="D20" i="14"/>
  <c r="D65" i="14"/>
  <c r="D66" i="14"/>
  <c r="D17" i="14"/>
  <c r="S49" i="14"/>
  <c r="S39" i="14"/>
  <c r="D45" i="14"/>
  <c r="D102" i="14"/>
  <c r="L86" i="14"/>
  <c r="L72" i="14"/>
  <c r="D61" i="14"/>
  <c r="L51" i="14"/>
  <c r="N86" i="14"/>
  <c r="D57" i="14"/>
  <c r="D41" i="14"/>
  <c r="V100" i="14" l="1"/>
  <c r="D62" i="14"/>
  <c r="D46" i="14"/>
  <c r="D21" i="14"/>
  <c r="D31" i="14"/>
  <c r="D56" i="14"/>
  <c r="D67" i="14"/>
  <c r="D37" i="14"/>
  <c r="D35" i="14"/>
  <c r="D29" i="14"/>
  <c r="D22" i="14"/>
  <c r="G9" i="14"/>
  <c r="G86" i="14"/>
  <c r="I86" i="14"/>
  <c r="V86" i="14"/>
  <c r="D68" i="14"/>
  <c r="E92" i="14"/>
  <c r="E106" i="14"/>
  <c r="G92" i="14"/>
  <c r="G106" i="14"/>
  <c r="I92" i="14"/>
  <c r="I106" i="14"/>
  <c r="V92" i="14"/>
  <c r="V106" i="14"/>
  <c r="E39" i="14"/>
  <c r="E63" i="14"/>
  <c r="E30" i="14"/>
  <c r="G59" i="14"/>
  <c r="E100" i="14"/>
  <c r="G100" i="14"/>
  <c r="I100" i="14"/>
  <c r="E42" i="14"/>
  <c r="V59" i="14"/>
  <c r="E33" i="14"/>
  <c r="I59" i="14"/>
  <c r="R106" i="14"/>
  <c r="R5" i="14"/>
  <c r="R80" i="14"/>
  <c r="R72" i="14"/>
  <c r="R59" i="14"/>
  <c r="D6" i="14"/>
  <c r="R100" i="14"/>
  <c r="R23" i="14"/>
  <c r="R33" i="14"/>
  <c r="R86" i="14"/>
  <c r="R9" i="14"/>
  <c r="R30" i="14"/>
  <c r="R19" i="14"/>
  <c r="D16" i="14"/>
  <c r="R42" i="14"/>
  <c r="R53" i="14"/>
  <c r="R63" i="14"/>
  <c r="R58" i="14" s="1"/>
  <c r="R9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R91" i="14" l="1"/>
  <c r="R89" i="13" s="1"/>
  <c r="R90" i="13" s="1"/>
  <c r="R71" i="14"/>
  <c r="R49" i="13" s="1"/>
  <c r="R50" i="13" s="1"/>
  <c r="R38" i="14"/>
  <c r="R4" i="14"/>
  <c r="S4" i="14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R3" i="14" l="1"/>
  <c r="R9" i="13" s="1"/>
  <c r="R10" i="13" s="1"/>
  <c r="S3" i="14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<sst xmlns="http://schemas.openxmlformats.org/spreadsheetml/2006/main" count="7612" uniqueCount="3514">
  <si>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</si>
  <si>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</si>
  <si>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</si>
  <si>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</si>
  <si>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</si>
  <si>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</si>
  <si>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</si>
  <si>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</si>
  <si>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</si>
  <si>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</si>
  <si>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</si>
  <si>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</si>
  <si>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</si>
  <si>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</si>
  <si>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</si>
  <si>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</si>
  <si>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</si>
  <si>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</si>
  <si>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</si>
  <si>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</si>
  <si>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</si>
  <si>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</si>
  <si>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</si>
  <si>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</si>
  <si>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</si>
  <si>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</si>
  <si>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</si>
  <si>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</si>
  <si>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</si>
  <si>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</si>
  <si>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</si>
  <si>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</si>
  <si>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</si>
  <si>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</si>
  <si>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</si>
  <si>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</si>
  <si>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</si>
  <si>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</si>
  <si>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</si>
  <si>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</si>
  <si>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</si>
  <si>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</si>
  <si>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</si>
  <si>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</si>
  <si>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</si>
  <si>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</si>
  <si>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</si>
  <si>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</si>
  <si>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</si>
  <si>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</si>
  <si>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</si>
  <si>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</si>
  <si>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</si>
  <si>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</si>
  <si>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</si>
  <si>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</si>
  <si>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</si>
  <si>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</si>
  <si>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</si>
  <si>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</si>
  <si>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</si>
  <si>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</si>
  <si>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</si>
  <si>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</si>
  <si>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</si>
  <si>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</si>
  <si>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</si>
  <si>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</si>
  <si>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</si>
  <si>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</si>
  <si>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</si>
  <si>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</si>
  <si>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</si>
  <si>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</si>
  <si>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</si>
  <si>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</si>
  <si>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</si>
  <si>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</si>
  <si>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</si>
  <si>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</si>
  <si>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</si>
  <si>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</si>
  <si>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</si>
  <si>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</si>
  <si>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</si>
  <si>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</si>
  <si>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</si>
  <si>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</si>
  <si>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</si>
  <si>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</si>
  <si>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</si>
  <si>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</si>
  <si>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</si>
  <si>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</si>
  <si>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</si>
  <si>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</si>
  <si>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</si>
  <si>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</si>
  <si>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</si>
  <si>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</si>
  <si>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</si>
  <si>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</si>
  <si>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</si>
  <si>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</si>
  <si>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</si>
  <si>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</si>
  <si>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</si>
  <si>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</si>
  <si>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</si>
  <si>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</si>
  <si>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</si>
  <si>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</si>
  <si>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</si>
  <si>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</si>
  <si>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</si>
  <si>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</si>
  <si>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</si>
  <si>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</si>
  <si>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</si>
  <si>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</si>
  <si>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</si>
  <si>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</si>
  <si>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</si>
  <si>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</si>
  <si>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</si>
  <si>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</si>
  <si>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</si>
  <si>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</si>
  <si>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</si>
  <si>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</si>
  <si>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</si>
  <si>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</si>
  <si>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</si>
  <si>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</si>
  <si>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</si>
  <si>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</si>
  <si>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</si>
  <si>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</si>
  <si>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</si>
  <si>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</si>
  <si>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</si>
  <si>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</si>
  <si>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</si>
  <si>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</si>
  <si>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</si>
  <si>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</si>
  <si>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</si>
  <si>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</si>
  <si>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</si>
  <si>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</si>
  <si>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</si>
  <si>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</si>
  <si>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</si>
  <si>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</si>
  <si>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</si>
  <si>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</si>
  <si>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</si>
  <si>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</si>
  <si>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</si>
  <si>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</si>
  <si>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</si>
  <si>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</si>
  <si>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</si>
  <si>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</si>
  <si>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</si>
  <si>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</si>
  <si>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</si>
  <si>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</si>
  <si>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</si>
  <si>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</si>
  <si>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</si>
  <si>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</si>
  <si>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</si>
  <si>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</si>
  <si>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</si>
  <si>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</si>
  <si>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</si>
  <si>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</si>
  <si>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</si>
  <si>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</si>
  <si>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</si>
  <si>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</si>
  <si>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</si>
  <si>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</si>
  <si>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</si>
  <si>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</si>
  <si>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</si>
  <si>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</si>
  <si>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</si>
  <si>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</si>
  <si>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</si>
  <si>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</si>
  <si>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</si>
  <si>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</si>
  <si>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</si>
  <si>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</si>
  <si>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</si>
  <si>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</si>
  <si>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</si>
  <si>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</si>
  <si>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</si>
  <si>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</si>
  <si>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</si>
  <si>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</si>
  <si>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</si>
  <si>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</si>
  <si>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</si>
  <si>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</si>
  <si>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</si>
  <si>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</si>
  <si>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</si>
  <si>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</si>
  <si>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</si>
  <si>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</si>
  <si>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</si>
  <si>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</si>
  <si>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</si>
  <si>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</si>
  <si>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</si>
  <si>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</si>
  <si>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</si>
  <si>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</si>
  <si>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</si>
  <si>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</si>
  <si>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</si>
  <si>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</si>
  <si>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</si>
  <si>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</si>
  <si>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</si>
  <si>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</si>
  <si>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</si>
  <si>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</si>
  <si>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</si>
  <si>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</si>
  <si>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</si>
  <si>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</si>
  <si>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</si>
  <si>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</si>
  <si>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</si>
  <si>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</si>
  <si>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</si>
  <si>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</si>
  <si>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</si>
  <si>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</si>
  <si>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</si>
  <si>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</si>
  <si>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</si>
  <si>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</si>
  <si>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</si>
  <si>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</si>
  <si>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</si>
  <si>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</si>
  <si>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</si>
  <si>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</si>
  <si>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</si>
  <si>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</si>
  <si>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</si>
  <si>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</si>
  <si>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</si>
  <si>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</si>
  <si>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</si>
  <si>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</si>
  <si>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</si>
  <si>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</si>
  <si>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</si>
  <si>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</si>
  <si>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</si>
  <si>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</si>
  <si>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</si>
  <si>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</si>
  <si>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</si>
  <si>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</si>
  <si>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</si>
  <si>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</si>
  <si>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</si>
  <si>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</si>
  <si>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</si>
  <si>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</si>
  <si>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</si>
  <si>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</si>
  <si>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</si>
  <si>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</si>
  <si>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</si>
  <si>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</si>
  <si>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</si>
  <si>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</si>
  <si>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</si>
  <si>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</si>
  <si>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</si>
  <si>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</si>
  <si>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</si>
  <si>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</si>
  <si>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</si>
  <si>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</si>
  <si>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</si>
  <si>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</si>
  <si>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</si>
  <si>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</si>
  <si>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</si>
  <si>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</si>
  <si>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</si>
  <si>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</si>
  <si>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</si>
  <si>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</si>
  <si>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</si>
  <si>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</si>
  <si>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</si>
  <si>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</si>
  <si>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</si>
  <si>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</si>
  <si>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</si>
  <si>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</si>
  <si>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</si>
  <si>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</si>
  <si>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</si>
  <si>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</si>
  <si>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</si>
  <si>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</si>
  <si>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</si>
  <si>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</si>
  <si>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</si>
  <si>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</si>
  <si>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</si>
  <si>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</si>
  <si>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</si>
  <si>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</si>
  <si>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</si>
  <si>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</si>
  <si>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</si>
  <si>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</si>
  <si>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</si>
  <si>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</si>
  <si>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</si>
  <si>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</si>
  <si>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</si>
  <si>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</si>
  <si>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</si>
  <si>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</si>
  <si>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</si>
  <si>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</si>
  <si>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</si>
  <si>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</si>
  <si>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</si>
  <si>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</si>
  <si>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</si>
  <si>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</si>
  <si>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</si>
  <si>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</si>
  <si>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</si>
  <si>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</si>
  <si>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</si>
  <si>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</si>
  <si>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</si>
  <si>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</si>
  <si>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</si>
  <si>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</si>
  <si>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</si>
  <si>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</si>
  <si>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</si>
  <si>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</si>
  <si>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</si>
  <si>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</si>
  <si>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</si>
  <si>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</si>
  <si>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</si>
  <si>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</si>
  <si>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</si>
  <si>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</si>
  <si>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</si>
  <si>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</si>
  <si>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</si>
  <si>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</si>
  <si>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</si>
  <si>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</si>
  <si>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</si>
  <si>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</si>
  <si>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</si>
  <si>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</si>
  <si>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</si>
  <si>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</si>
  <si>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</si>
  <si>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</si>
  <si>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</si>
  <si>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</si>
  <si>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</si>
  <si>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</si>
  <si>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</si>
  <si>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</si>
  <si>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</si>
  <si>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</si>
  <si>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</si>
  <si>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</si>
  <si>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</si>
  <si>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</si>
  <si>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</si>
  <si>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</si>
  <si>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</si>
  <si>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</si>
  <si>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</si>
  <si>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</si>
  <si>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</si>
  <si>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</si>
  <si>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</si>
  <si>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</si>
  <si>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</si>
  <si>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</si>
  <si>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</si>
  <si>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</si>
  <si>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</si>
  <si>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</si>
  <si>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</si>
  <si>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</si>
  <si>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</si>
  <si>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</si>
  <si>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</si>
  <si>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</si>
  <si>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</si>
  <si>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</si>
  <si>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</si>
  <si>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</si>
  <si>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</si>
  <si>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</si>
  <si>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</si>
  <si>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</si>
  <si>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</si>
  <si>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</si>
  <si>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</si>
  <si>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</si>
  <si>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</si>
  <si>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</si>
  <si>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</si>
  <si>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</si>
  <si>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</si>
  <si>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</si>
  <si>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</si>
  <si>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</si>
  <si>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</si>
  <si>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</si>
  <si>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</si>
  <si>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</si>
  <si>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</si>
  <si>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</si>
  <si>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</si>
  <si>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</si>
  <si>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</si>
  <si>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</si>
  <si>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</si>
  <si>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</si>
  <si>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</si>
  <si>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</si>
  <si>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</si>
  <si>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</si>
  <si>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</si>
  <si>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</si>
  <si>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</si>
  <si>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</si>
  <si>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</si>
  <si>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</si>
  <si>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</si>
  <si>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</si>
  <si>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</si>
  <si>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</si>
  <si>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</si>
  <si>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</si>
  <si>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</si>
  <si>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</si>
  <si>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</si>
  <si>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</si>
  <si>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</si>
  <si>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</si>
  <si>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</si>
  <si>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</si>
  <si>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</si>
  <si>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</si>
  <si>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</si>
  <si>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</si>
  <si>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</si>
  <si>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</si>
  <si>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</si>
  <si>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</si>
  <si>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</si>
  <si>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</si>
  <si>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</si>
  <si>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</si>
  <si>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</si>
  <si>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</si>
  <si>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</si>
  <si>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</si>
  <si>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</si>
  <si>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</si>
  <si>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</si>
  <si>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</si>
  <si>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</si>
  <si>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</si>
  <si>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</si>
  <si>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</si>
  <si>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</si>
  <si>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</si>
  <si>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</si>
  <si>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</si>
  <si>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</si>
  <si>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</si>
  <si>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</si>
  <si>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</si>
  <si>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</si>
  <si>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</si>
  <si>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</si>
  <si>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</si>
  <si>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</si>
  <si>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</si>
  <si>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</si>
  <si>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</si>
  <si>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</si>
  <si>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</si>
  <si>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</si>
  <si>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</si>
  <si>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</si>
  <si>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</si>
  <si>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</si>
  <si>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</si>
  <si>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</si>
  <si>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</si>
  <si>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</si>
  <si>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</si>
  <si>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</si>
  <si>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</si>
  <si>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</si>
  <si>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</si>
  <si>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</si>
  <si>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</si>
  <si>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</si>
  <si>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</si>
  <si>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</si>
  <si>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</si>
  <si>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</si>
  <si>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</si>
  <si>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</si>
  <si>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</si>
  <si>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</si>
  <si>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</si>
  <si>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</si>
  <si>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</si>
  <si>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</si>
  <si>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</si>
  <si>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</si>
  <si>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</si>
  <si>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</si>
  <si>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</si>
  <si>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</si>
  <si>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</si>
  <si>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</si>
  <si>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</si>
  <si>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</si>
  <si>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</si>
  <si>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</si>
  <si>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</si>
  <si>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</si>
  <si>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</si>
  <si>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</si>
  <si>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</si>
  <si>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</si>
  <si>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</si>
  <si>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</si>
  <si>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</si>
  <si>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</si>
  <si>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</si>
  <si>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</si>
  <si>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</si>
  <si>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</si>
  <si>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</si>
  <si>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</si>
  <si>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</si>
  <si>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</si>
  <si>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</si>
  <si>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</si>
  <si>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</si>
  <si>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</si>
  <si>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</si>
  <si>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</si>
  <si>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</si>
  <si>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</si>
  <si>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</si>
  <si>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</si>
  <si>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</si>
  <si>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</si>
  <si>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</si>
  <si>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</si>
  <si>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</si>
  <si>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</si>
  <si>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</si>
  <si>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</si>
  <si>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</si>
  <si>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</si>
  <si>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</si>
  <si>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</si>
  <si>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</si>
  <si>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</si>
  <si>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</si>
  <si>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</si>
  <si>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</si>
  <si>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</si>
  <si>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</si>
  <si>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</si>
  <si>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</si>
  <si>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</si>
  <si>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</si>
  <si>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</si>
  <si>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</si>
  <si>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</si>
  <si>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</si>
  <si>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</si>
  <si>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</si>
  <si>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</si>
  <si>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</si>
  <si>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</si>
  <si>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</si>
  <si>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</si>
  <si>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</si>
  <si>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</si>
  <si>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</si>
  <si>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</si>
  <si>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</si>
  <si>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</si>
  <si>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</si>
  <si>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</si>
  <si>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</si>
  <si>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</si>
  <si>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</si>
  <si>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</si>
  <si>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</si>
  <si>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</si>
  <si>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</si>
  <si>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</si>
  <si>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</si>
  <si>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</si>
  <si>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</si>
  <si>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</si>
  <si>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</si>
  <si>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</si>
  <si>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</si>
  <si>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</si>
  <si>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</si>
  <si>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</si>
  <si>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</si>
  <si>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</si>
  <si>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</si>
  <si>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</si>
  <si>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</si>
  <si>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</si>
  <si>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</si>
  <si>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</si>
  <si>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</si>
  <si>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</si>
  <si>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</si>
  <si>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</si>
  <si>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</si>
  <si>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</si>
  <si>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</si>
  <si>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</si>
  <si>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</si>
  <si>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</si>
  <si>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</si>
  <si>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</si>
  <si>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</si>
  <si>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</si>
  <si>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</si>
  <si>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</si>
  <si>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</si>
  <si>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</si>
  <si>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</si>
  <si>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</si>
  <si>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</si>
  <si>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</si>
  <si>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</si>
  <si>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</si>
  <si>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</si>
  <si>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</si>
  <si>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</si>
  <si>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</si>
  <si>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</si>
  <si>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</si>
  <si>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</si>
  <si>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</si>
  <si>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</si>
  <si>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</si>
  <si>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</si>
  <si>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</si>
  <si>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</si>
  <si>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</si>
  <si>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</si>
  <si>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</si>
  <si>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</si>
  <si>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</si>
  <si>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</si>
  <si>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</si>
  <si>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</si>
  <si>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</si>
  <si>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</si>
  <si>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</si>
  <si>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</si>
  <si>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</si>
  <si>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</si>
  <si>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</si>
  <si>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</si>
  <si>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</si>
  <si>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</si>
  <si>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</si>
  <si>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</si>
  <si>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</si>
  <si>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</si>
  <si>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</si>
  <si>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</si>
  <si>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</si>
  <si>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</si>
  <si>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</si>
  <si>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</si>
  <si>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</si>
  <si>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</si>
  <si>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</si>
  <si>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</si>
  <si>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</si>
  <si>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</si>
  <si>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</si>
  <si>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</si>
  <si>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</si>
  <si>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</si>
  <si>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</si>
  <si>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</si>
  <si>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</si>
  <si>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</si>
  <si>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</si>
  <si>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</si>
  <si>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</si>
  <si>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</si>
  <si>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</si>
  <si>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</si>
  <si>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</si>
  <si>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</si>
  <si>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</si>
  <si>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</si>
  <si>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</si>
  <si>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</si>
  <si>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</si>
  <si>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</si>
  <si>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</si>
  <si>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</si>
  <si>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</si>
  <si>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</si>
  <si>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</si>
  <si>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</si>
  <si>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</si>
  <si>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</si>
  <si>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</si>
  <si>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</si>
  <si>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</si>
  <si>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</si>
  <si>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</si>
  <si>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</si>
  <si>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</si>
  <si>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</si>
  <si>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</si>
  <si>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</si>
  <si>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</si>
  <si>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</si>
  <si>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</si>
  <si>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</si>
  <si>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</si>
  <si>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</si>
  <si>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</si>
  <si>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</si>
  <si>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</si>
  <si>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</si>
  <si>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</si>
  <si>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</si>
  <si>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</si>
  <si>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</si>
  <si>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</si>
  <si>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</si>
  <si>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</si>
  <si>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</si>
  <si>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</si>
  <si>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</si>
  <si>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</si>
  <si>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</si>
  <si>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</si>
  <si>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</si>
  <si>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</si>
  <si>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</si>
  <si>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</si>
  <si>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</si>
  <si>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</si>
  <si>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</si>
  <si>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</si>
  <si>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</si>
  <si>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</si>
  <si>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</si>
  <si>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</si>
  <si>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</si>
  <si>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</si>
  <si>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</si>
  <si>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</si>
  <si>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</si>
  <si>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</si>
  <si>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</si>
  <si>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</si>
  <si>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</si>
  <si>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</si>
  <si>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</si>
  <si>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</si>
  <si>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</si>
  <si>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</si>
  <si>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</si>
  <si>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</si>
  <si>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</si>
  <si>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</si>
  <si>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</si>
  <si>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</si>
  <si>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</si>
  <si>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</si>
  <si>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</si>
  <si>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</si>
  <si>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</si>
  <si>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</si>
  <si>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</si>
  <si>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</si>
  <si>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</si>
  <si>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</si>
  <si>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</si>
  <si>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</si>
  <si>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</si>
  <si>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</si>
  <si>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</si>
  <si>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</si>
  <si>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</si>
  <si>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</si>
  <si>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</si>
  <si>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</si>
  <si>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</si>
  <si>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</si>
  <si>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</si>
  <si>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</si>
  <si>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</si>
  <si>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</si>
  <si>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</si>
  <si>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</si>
  <si>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</si>
  <si>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</si>
  <si>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</si>
  <si>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</si>
  <si>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</si>
  <si>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</si>
  <si>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</si>
  <si>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</si>
  <si>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</si>
  <si>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</si>
  <si>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</si>
  <si>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</si>
  <si>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</si>
  <si>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</si>
  <si>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</si>
  <si>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</si>
  <si>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</si>
  <si>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</si>
  <si>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</si>
  <si>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</si>
  <si>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</si>
  <si>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</si>
  <si>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</si>
  <si>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</si>
  <si>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</si>
  <si>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</si>
  <si>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</si>
  <si>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</si>
  <si>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</si>
  <si>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</si>
  <si>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</si>
  <si>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</si>
  <si>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</si>
  <si>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</si>
  <si>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</si>
  <si>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</si>
  <si>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</si>
  <si>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</si>
  <si>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</si>
  <si>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</si>
  <si>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</si>
  <si>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</si>
  <si>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</si>
  <si>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</si>
  <si>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</si>
  <si>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</si>
  <si>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</si>
  <si>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</si>
  <si>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</si>
  <si>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</si>
  <si>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</si>
  <si>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</si>
  <si>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</si>
  <si>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</si>
  <si>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</si>
  <si>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</si>
  <si>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</si>
  <si>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</si>
  <si>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</si>
  <si>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</si>
  <si>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</si>
  <si>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</si>
  <si>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</si>
  <si>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</si>
  <si>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</si>
  <si>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</si>
  <si>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</si>
  <si>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</si>
  <si>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</si>
  <si>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</si>
  <si>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</si>
  <si>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</si>
  <si>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</si>
  <si>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</si>
  <si>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</si>
  <si>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</si>
  <si>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</si>
  <si>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</si>
  <si>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</si>
  <si>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</si>
  <si>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</si>
  <si>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</si>
  <si>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</si>
  <si>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</si>
  <si>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</si>
  <si>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</si>
  <si>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</si>
  <si>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</si>
  <si>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</si>
  <si>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</si>
  <si>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</si>
  <si>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</si>
  <si>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</si>
  <si>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</si>
  <si>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</si>
  <si>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</si>
  <si>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</si>
  <si>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</si>
  <si>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</si>
  <si>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</si>
  <si>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</si>
  <si>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</si>
  <si>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</si>
  <si>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</si>
  <si>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</si>
  <si>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</si>
  <si>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</si>
  <si>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</si>
  <si>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</si>
  <si>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</si>
  <si>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</si>
  <si>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</si>
  <si>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</si>
  <si>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</si>
  <si>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</si>
  <si>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</si>
  <si>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</si>
  <si>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</si>
  <si>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</si>
  <si>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</si>
  <si>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</si>
  <si>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</si>
  <si>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</si>
  <si>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</si>
  <si>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</si>
  <si>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</si>
  <si>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</si>
  <si>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</si>
  <si>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</si>
  <si>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</si>
  <si>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</si>
  <si>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</si>
  <si>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</si>
  <si>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</si>
  <si>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</si>
  <si>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</si>
  <si>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</si>
  <si>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</si>
  <si>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</si>
  <si>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</si>
  <si>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</si>
  <si>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</si>
  <si>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</si>
  <si>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</si>
  <si>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</si>
  <si>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</si>
  <si>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</si>
  <si>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</si>
  <si>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</si>
  <si>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</si>
  <si>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</si>
  <si>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</si>
  <si>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</si>
  <si>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</si>
  <si>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</si>
  <si>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</si>
  <si>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</si>
  <si>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</si>
  <si>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</si>
  <si>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</si>
  <si>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</si>
  <si>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</si>
  <si>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</si>
  <si>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</si>
  <si>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</si>
  <si>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</si>
  <si>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</si>
  <si>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</si>
  <si>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</si>
  <si>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</si>
  <si>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</si>
  <si>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</si>
  <si>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</si>
  <si>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</si>
  <si>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</si>
  <si>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</si>
  <si>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</si>
  <si>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</si>
  <si>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</si>
  <si>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</si>
  <si>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</si>
  <si>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</si>
  <si>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</si>
  <si>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</si>
  <si>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</si>
  <si>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</si>
  <si>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</si>
  <si>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</si>
  <si>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</si>
  <si>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</si>
  <si>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</si>
  <si>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</si>
  <si>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</si>
  <si>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</si>
  <si>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</si>
  <si>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</si>
  <si>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</si>
  <si>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</si>
  <si>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</si>
  <si>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</si>
  <si>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</si>
  <si>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</si>
  <si>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</si>
  <si>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</si>
  <si>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</si>
  <si>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</si>
  <si>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</si>
  <si>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</si>
  <si>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</si>
  <si>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</si>
  <si>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</si>
  <si>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</si>
  <si>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</si>
  <si>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</si>
  <si>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</si>
  <si>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</si>
  <si>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</si>
  <si>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</si>
  <si>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</si>
  <si>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</si>
  <si>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</si>
  <si>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</si>
  <si>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</si>
  <si>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</si>
  <si>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</si>
  <si>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</si>
  <si>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</si>
  <si>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</si>
  <si>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</si>
  <si>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</si>
  <si>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</si>
  <si>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</si>
  <si>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</si>
  <si>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</si>
  <si>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</si>
  <si>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</si>
  <si>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</si>
  <si>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</si>
  <si>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</si>
  <si>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</si>
  <si>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</si>
  <si>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</si>
  <si>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</si>
  <si>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</si>
  <si>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</si>
  <si>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</si>
  <si>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</si>
  <si>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</si>
  <si>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</si>
  <si>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</si>
  <si>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</si>
  <si>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</si>
  <si>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</si>
  <si>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</si>
  <si>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</si>
  <si>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</si>
  <si>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</si>
  <si>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</si>
  <si>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</si>
  <si>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</si>
  <si>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</si>
  <si>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</si>
  <si>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</si>
  <si>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</si>
  <si>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</si>
  <si>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</si>
  <si>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</si>
  <si>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</si>
  <si>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</si>
  <si>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</si>
  <si>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</si>
  <si>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</si>
  <si>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</si>
  <si>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</si>
  <si>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</si>
  <si>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</si>
  <si>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</si>
  <si>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</si>
  <si>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</si>
  <si>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</si>
  <si>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</si>
  <si>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</si>
  <si>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</si>
  <si>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</si>
  <si>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</si>
  <si>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</si>
  <si>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</si>
  <si>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</si>
  <si>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</si>
  <si>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</si>
  <si>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</si>
  <si>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</si>
  <si>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</si>
  <si>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</si>
  <si>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</si>
  <si>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</si>
  <si>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</si>
  <si>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</si>
  <si>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</si>
  <si>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</si>
  <si>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</si>
  <si>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</si>
  <si>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</si>
  <si>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</si>
  <si>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</si>
  <si>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</si>
  <si>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</si>
  <si>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</si>
  <si>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</si>
  <si>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</si>
  <si>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</si>
  <si>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</si>
  <si>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</si>
  <si>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</si>
  <si>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</si>
  <si>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</si>
  <si>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</si>
  <si>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</si>
  <si>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</si>
  <si>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</si>
  <si>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</si>
  <si>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</si>
  <si>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</si>
  <si>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</si>
  <si>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</si>
  <si>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</si>
  <si>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</si>
  <si>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</si>
  <si>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</si>
  <si>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</si>
  <si>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</si>
  <si>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</si>
  <si>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</si>
  <si>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</si>
  <si>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</si>
  <si>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</si>
  <si>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</si>
  <si>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</si>
  <si>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</si>
  <si>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</si>
  <si>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</si>
  <si>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</si>
  <si>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</si>
  <si>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</si>
  <si>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</si>
  <si>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</si>
  <si>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</si>
  <si>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</si>
  <si>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</si>
  <si>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</si>
  <si>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</si>
  <si>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</si>
  <si>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</si>
  <si>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</si>
  <si>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</si>
  <si>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</si>
  <si>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</si>
  <si>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</si>
  <si>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</si>
  <si>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</si>
  <si>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</si>
  <si>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</si>
  <si>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</si>
  <si>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</si>
  <si>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</si>
  <si>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</si>
  <si>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</si>
  <si>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</si>
  <si>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</si>
  <si>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</si>
  <si>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</si>
  <si>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</si>
  <si>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</si>
  <si>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</si>
  <si>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</si>
  <si>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</si>
  <si>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</si>
  <si>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</si>
  <si>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</si>
  <si>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</si>
  <si>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</si>
  <si>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</si>
  <si>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</si>
  <si>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</si>
  <si>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</si>
  <si>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</si>
  <si>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</si>
  <si>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</si>
  <si>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</si>
  <si>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</si>
  <si>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</si>
  <si>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</si>
  <si>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</si>
  <si>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</si>
  <si>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</si>
  <si>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</si>
  <si>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</si>
  <si>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</si>
  <si>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</si>
  <si>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</si>
  <si>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</si>
  <si>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</si>
  <si>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</si>
  <si>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</si>
  <si>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</si>
  <si>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</si>
  <si>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</si>
  <si>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</si>
  <si>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</si>
  <si>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</si>
  <si>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</si>
  <si>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</si>
  <si>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</si>
  <si>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</si>
  <si>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</si>
  <si>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</si>
  <si>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</si>
  <si>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</si>
  <si>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</si>
  <si>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</si>
  <si>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</si>
  <si>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</si>
  <si>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</si>
  <si>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</si>
  <si>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</si>
  <si>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</si>
  <si>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</si>
  <si>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</si>
  <si>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</si>
  <si>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</si>
  <si>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</si>
  <si>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</si>
  <si>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</si>
  <si>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</si>
  <si>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</si>
  <si>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</si>
  <si>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</si>
  <si>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</si>
  <si>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</si>
  <si>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</si>
  <si>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</si>
  <si>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</si>
  <si>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</si>
  <si>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</si>
  <si>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</si>
  <si>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</si>
  <si>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</si>
  <si>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</si>
  <si>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</si>
  <si>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</si>
  <si>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</si>
  <si>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</si>
  <si>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</si>
  <si>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</si>
  <si>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</si>
  <si>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</si>
  <si>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</si>
  <si>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</si>
  <si>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</si>
  <si>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</si>
  <si>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</si>
  <si>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</si>
  <si>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</si>
  <si>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</si>
  <si>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</si>
  <si>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</si>
  <si>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</si>
  <si>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</si>
  <si>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</si>
  <si>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</si>
  <si>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</si>
  <si>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</si>
  <si>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</si>
  <si>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</si>
  <si>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</si>
  <si>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</si>
  <si>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</si>
  <si>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</si>
  <si>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</si>
  <si>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</si>
  <si>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</si>
  <si>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</si>
  <si>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</si>
  <si>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</si>
  <si>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</si>
  <si>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</si>
  <si>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</si>
  <si>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</si>
  <si>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</si>
  <si>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</si>
  <si>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</si>
  <si>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</si>
  <si>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</si>
  <si>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</si>
  <si>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</si>
  <si>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</si>
  <si>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</si>
  <si>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</si>
  <si>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</si>
  <si>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</si>
  <si>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</si>
  <si>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</si>
  <si>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</si>
  <si>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</si>
  <si>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</si>
  <si>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</si>
  <si>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</si>
  <si>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</si>
  <si>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</si>
  <si>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</si>
  <si>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</si>
  <si>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</si>
  <si>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</si>
  <si>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</si>
  <si>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</si>
  <si>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</si>
  <si>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</si>
  <si>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</si>
  <si>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</si>
  <si>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</si>
  <si>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</si>
  <si>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</si>
  <si>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</si>
  <si>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</si>
  <si>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</si>
  <si>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</si>
  <si>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</si>
  <si>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</si>
  <si>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</si>
  <si>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</si>
  <si>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</si>
  <si>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</si>
  <si>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</si>
  <si>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</si>
  <si>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</si>
  <si>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</si>
  <si>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</si>
  <si>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</si>
  <si>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</si>
  <si>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</si>
  <si>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</si>
  <si>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</si>
  <si>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</si>
  <si>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</si>
  <si>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</si>
  <si>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</si>
  <si>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</si>
  <si>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</si>
  <si>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</si>
  <si>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</si>
  <si>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</si>
  <si>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</si>
  <si>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</si>
  <si>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</si>
  <si>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</si>
  <si>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</si>
  <si>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</si>
  <si>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</si>
  <si>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</si>
  <si>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</si>
  <si>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</si>
  <si>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</si>
  <si>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</si>
  <si>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</si>
  <si>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</si>
  <si>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</si>
  <si>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</si>
  <si>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</si>
  <si>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</si>
  <si>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</si>
  <si>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</si>
  <si>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</si>
  <si>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</si>
  <si>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</si>
  <si>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</si>
  <si>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</si>
  <si>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</si>
  <si>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</si>
  <si>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</si>
  <si>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</si>
  <si>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</si>
  <si>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</si>
  <si>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</si>
  <si>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</si>
  <si>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</si>
  <si>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</si>
  <si>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</si>
  <si>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</si>
  <si>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</si>
  <si>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</si>
  <si>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</si>
  <si>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</si>
  <si>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</si>
  <si>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</si>
  <si>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</si>
  <si>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</si>
  <si>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</si>
  <si>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</si>
  <si>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</si>
  <si>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</si>
  <si>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</si>
  <si>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</si>
  <si>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</si>
  <si>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</si>
  <si>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</si>
  <si>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</si>
  <si>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</si>
  <si>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</si>
  <si>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</si>
  <si>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</si>
  <si>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</si>
  <si>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</si>
  <si>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</si>
  <si>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</si>
  <si>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</si>
  <si>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</si>
  <si>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</si>
  <si>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</si>
  <si>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</si>
  <si>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</si>
  <si>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</si>
  <si>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</si>
  <si>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</si>
  <si>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</si>
  <si>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</si>
  <si>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</si>
  <si>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</si>
  <si>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</si>
  <si>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</si>
  <si>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</si>
  <si>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</si>
  <si>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</si>
  <si>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</si>
  <si>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</si>
  <si>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</si>
  <si>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</si>
  <si>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</si>
  <si>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</si>
  <si>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</si>
  <si>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</si>
  <si>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</si>
  <si>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</si>
  <si>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</si>
  <si>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</si>
  <si>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</si>
  <si>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</si>
  <si>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</si>
  <si>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</si>
  <si>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</si>
  <si>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</si>
  <si>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</si>
  <si>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</si>
  <si>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</si>
  <si>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</si>
  <si>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</si>
  <si>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</si>
  <si>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</si>
  <si>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</si>
  <si>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</si>
  <si>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</si>
  <si>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</si>
  <si>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</si>
  <si>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</si>
  <si>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</si>
  <si>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</si>
  <si>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</si>
  <si>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</si>
  <si>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</si>
  <si>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</si>
  <si>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</si>
  <si>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</si>
  <si>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</si>
  <si>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</si>
  <si>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</si>
  <si>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</si>
  <si>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</si>
  <si>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</si>
  <si>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</si>
  <si>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</si>
  <si>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</si>
  <si>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</si>
  <si>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</si>
  <si>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</si>
  <si>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</si>
  <si>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</si>
  <si>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</si>
  <si>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</si>
  <si>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</si>
  <si>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</si>
  <si>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</si>
  <si>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</si>
  <si>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</si>
  <si>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</si>
  <si>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</si>
  <si>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</si>
  <si>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</si>
  <si>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</si>
  <si>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</si>
  <si>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</si>
  <si>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</si>
  <si>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</si>
  <si>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</si>
  <si>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</si>
  <si>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</si>
  <si>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</si>
  <si>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</si>
  <si>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</si>
  <si>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</si>
  <si>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</si>
  <si>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</si>
  <si>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</si>
  <si>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</si>
  <si>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</si>
  <si>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</si>
  <si>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</si>
  <si>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</si>
  <si>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</si>
  <si>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</si>
  <si>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</si>
  <si>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</si>
  <si>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</si>
  <si>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</si>
  <si>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</si>
  <si>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</si>
  <si>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</si>
  <si>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</si>
  <si>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</si>
  <si>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</si>
  <si>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</si>
  <si>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</si>
  <si>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</si>
  <si>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</si>
  <si>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</si>
  <si>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</si>
  <si>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</si>
  <si>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</si>
  <si>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</si>
  <si>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</si>
  <si>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</si>
  <si>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</si>
  <si>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</si>
  <si>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</si>
  <si>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</si>
  <si>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</si>
  <si>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</si>
  <si>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</si>
  <si>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</si>
  <si>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</si>
  <si>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</si>
  <si>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</si>
  <si>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</si>
  <si>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</si>
  <si>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</si>
  <si>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</si>
  <si>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</si>
  <si>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</si>
  <si>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</si>
  <si>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</si>
  <si>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</si>
  <si>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</si>
  <si>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</si>
  <si>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</si>
  <si>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</si>
  <si>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</si>
  <si>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</si>
  <si>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</si>
  <si>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</si>
  <si>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</si>
  <si>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</si>
  <si>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</si>
  <si>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</si>
  <si>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</si>
  <si>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</si>
  <si>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</si>
  <si>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</si>
  <si>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</si>
  <si>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</si>
  <si>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</si>
  <si>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</si>
  <si>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</si>
  <si>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</si>
  <si>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</si>
  <si>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</si>
  <si>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</si>
  <si>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</si>
  <si>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</si>
  <si>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</si>
  <si>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</si>
  <si>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</si>
  <si>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</si>
  <si>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</si>
  <si>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</si>
  <si>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</si>
  <si>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</si>
  <si>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</si>
  <si>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</si>
  <si>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</si>
  <si>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</si>
  <si>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</si>
  <si>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</si>
  <si>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</si>
  <si>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</si>
  <si>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</si>
  <si>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</si>
  <si>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</si>
  <si>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</si>
  <si>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</si>
  <si>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</si>
  <si>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</si>
  <si>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</si>
  <si>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</si>
  <si>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</si>
  <si>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</si>
  <si>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</si>
  <si>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</si>
  <si>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</si>
  <si>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</si>
  <si>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</si>
  <si>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</si>
  <si>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</si>
  <si>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</si>
  <si>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</si>
  <si>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</si>
  <si>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</si>
  <si>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</si>
  <si>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</si>
  <si>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</si>
  <si>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</si>
  <si>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</si>
  <si>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</si>
  <si>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</si>
  <si>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</si>
  <si>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</si>
  <si>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</si>
  <si>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</si>
  <si>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</si>
  <si>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</si>
  <si>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</si>
  <si>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</si>
  <si>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</si>
  <si>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</si>
  <si>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</si>
  <si>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</si>
  <si>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</si>
  <si>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</si>
  <si>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</si>
  <si>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</si>
  <si>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</si>
  <si>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</si>
  <si>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</si>
  <si>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</si>
  <si>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</si>
  <si>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</si>
  <si>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</si>
  <si>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</si>
  <si>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</si>
  <si>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</si>
  <si>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</si>
  <si>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</si>
  <si>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</si>
  <si>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</si>
  <si>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</si>
  <si>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</si>
  <si>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</si>
  <si>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</si>
  <si>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</si>
  <si>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</si>
  <si>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</si>
  <si>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</si>
  <si>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</si>
  <si>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</si>
  <si>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</si>
  <si>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</si>
  <si>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</si>
  <si>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</si>
  <si>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</si>
  <si>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</si>
  <si>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</si>
  <si>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</si>
  <si>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</si>
  <si>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</si>
  <si>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</si>
  <si>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</si>
  <si>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</si>
  <si>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</si>
  <si>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</si>
  <si>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</si>
  <si>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</si>
  <si>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</si>
  <si>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</si>
  <si>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</si>
  <si>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</si>
  <si>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</si>
  <si>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</si>
  <si>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</si>
  <si>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</si>
  <si>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</si>
  <si>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</si>
  <si>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</si>
  <si>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</si>
  <si>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</si>
  <si>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</si>
  <si>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</si>
  <si>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</si>
  <si>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</si>
  <si>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</si>
  <si>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</si>
  <si>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</si>
  <si>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</si>
  <si>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</si>
  <si>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</si>
  <si>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</si>
  <si>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</si>
  <si>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</si>
  <si>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</si>
  <si>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</si>
  <si>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</si>
  <si>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</si>
  <si>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</si>
  <si>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</si>
  <si>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</si>
  <si>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</si>
  <si>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</si>
  <si>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</si>
  <si>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</si>
  <si>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</si>
  <si>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</si>
  <si>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</si>
  <si>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</si>
  <si>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</si>
  <si>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</si>
  <si>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</si>
  <si>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</si>
  <si>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</si>
  <si>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</si>
  <si>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</si>
  <si>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</si>
  <si>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</si>
  <si>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</si>
  <si>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</si>
  <si>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</si>
  <si>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</si>
  <si>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</si>
  <si>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</si>
  <si>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</si>
  <si>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</si>
  <si>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</si>
  <si>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</si>
  <si>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</si>
  <si>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</si>
  <si>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</si>
  <si>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</si>
  <si>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</si>
  <si>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</si>
  <si>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</si>
  <si>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</si>
  <si>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</si>
  <si>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</si>
  <si>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</si>
  <si>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</si>
  <si>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</si>
  <si>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</si>
  <si>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</si>
  <si>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</si>
  <si>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</si>
  <si>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</si>
  <si>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</si>
  <si>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</si>
  <si>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</si>
  <si>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</si>
  <si>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</si>
  <si>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</si>
  <si>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</si>
  <si>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</si>
  <si>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</si>
  <si>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</si>
  <si>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</si>
  <si>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</si>
  <si>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</si>
  <si>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</si>
  <si>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</si>
  <si>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</si>
  <si>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</si>
  <si>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</si>
  <si>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</si>
  <si>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</si>
  <si>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</si>
  <si>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</si>
  <si>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</si>
  <si>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</si>
  <si>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</si>
  <si>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</si>
  <si>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</si>
  <si>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</si>
  <si>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</si>
  <si>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</si>
  <si>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</si>
  <si>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</si>
  <si>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</si>
  <si>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</si>
  <si>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</si>
  <si>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</si>
  <si>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</si>
  <si>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</si>
  <si>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</si>
  <si>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</si>
  <si>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</si>
  <si>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</si>
  <si>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</si>
  <si>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</si>
  <si>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</si>
  <si>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</si>
  <si>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</si>
  <si>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</si>
  <si>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</si>
  <si>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</si>
  <si>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</si>
  <si>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</si>
  <si>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</si>
  <si>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</si>
  <si>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</si>
  <si>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</si>
  <si>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</si>
  <si>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</si>
  <si>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</si>
  <si>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</si>
  <si>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</si>
  <si>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</si>
  <si>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</si>
  <si>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</si>
  <si>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</si>
  <si>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</si>
  <si>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</si>
  <si>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</si>
  <si>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</si>
  <si>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</si>
  <si>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</si>
  <si>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</si>
  <si>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</si>
  <si>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</si>
  <si>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</si>
  <si>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</si>
  <si>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</si>
  <si>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</si>
  <si>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</si>
  <si>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</si>
  <si>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</si>
  <si>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</si>
  <si>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</si>
  <si>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</si>
  <si>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</si>
  <si>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</si>
  <si>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</si>
  <si>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</si>
  <si>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</si>
  <si>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</si>
  <si>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</si>
  <si>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</si>
  <si>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</si>
  <si>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</si>
  <si>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</si>
  <si>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</si>
  <si>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</si>
  <si>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</si>
  <si>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</si>
  <si>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</si>
  <si>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</si>
  <si>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</si>
  <si>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</si>
  <si>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</si>
  <si>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</si>
  <si>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</si>
  <si>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</si>
  <si>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</si>
  <si>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</si>
  <si>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</si>
  <si>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</si>
  <si>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</si>
  <si>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</si>
  <si>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</si>
  <si>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</si>
  <si>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</si>
  <si>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</si>
  <si>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</si>
  <si>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</si>
  <si>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</si>
  <si>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</si>
  <si>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</si>
  <si>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</si>
  <si>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</si>
  <si>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</si>
  <si>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</si>
  <si>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</si>
  <si>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</si>
  <si>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</si>
  <si>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</si>
  <si>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</si>
  <si>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</si>
  <si>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</si>
  <si>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</si>
  <si>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</si>
  <si>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</si>
  <si>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</si>
  <si>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</si>
  <si>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</si>
  <si>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</si>
  <si>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</si>
  <si>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</si>
  <si>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</si>
  <si>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</si>
  <si>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</si>
  <si>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</si>
  <si>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</si>
  <si>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</si>
  <si>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</si>
  <si>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</si>
  <si>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</si>
  <si>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</si>
  <si>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</si>
  <si>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</si>
  <si>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</si>
  <si>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</si>
  <si>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</si>
  <si>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</si>
  <si>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</si>
  <si>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</si>
  <si>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</si>
  <si>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</si>
  <si>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</si>
  <si>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</si>
  <si>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</si>
  <si>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</si>
  <si>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</si>
  <si>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</si>
  <si>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</si>
  <si>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</si>
  <si>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</si>
  <si>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</si>
  <si>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</si>
  <si>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</si>
  <si>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</si>
  <si>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</si>
  <si>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</si>
  <si>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</si>
  <si>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</si>
  <si>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</si>
  <si>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</si>
  <si>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</si>
  <si>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</si>
  <si>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</si>
  <si>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</si>
  <si>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</si>
  <si>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</si>
  <si>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</si>
  <si>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</si>
  <si>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</si>
  <si>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</si>
  <si>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</si>
  <si>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</si>
  <si>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</si>
  <si>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</si>
  <si>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</si>
  <si>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</si>
  <si>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</si>
  <si>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</si>
  <si>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</si>
  <si>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</si>
  <si>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</si>
  <si>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</si>
  <si>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</si>
  <si>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</si>
  <si>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</si>
  <si>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</si>
  <si>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</si>
  <si>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</si>
  <si>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</si>
  <si>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</si>
  <si>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</si>
  <si>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</si>
  <si>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</si>
  <si>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</si>
  <si>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</si>
  <si>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</si>
  <si>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</si>
  <si>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</si>
  <si>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</si>
  <si>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</si>
  <si>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</si>
  <si>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</si>
  <si>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</si>
  <si>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</si>
  <si>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</si>
  <si>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</si>
  <si>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</si>
  <si>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</si>
  <si>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</si>
  <si>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</si>
  <si>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</si>
  <si>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</si>
  <si>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</si>
  <si>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</si>
  <si>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</si>
  <si>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</si>
  <si>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</si>
  <si>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</si>
  <si>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</si>
  <si>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</si>
  <si>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</si>
  <si>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</si>
  <si>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</si>
  <si>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</si>
  <si>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</si>
  <si>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</si>
  <si>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</si>
  <si>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</si>
  <si>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</si>
  <si>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</si>
  <si>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</si>
  <si>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</si>
  <si>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</si>
  <si>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</si>
  <si>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</si>
  <si>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</si>
  <si>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</si>
  <si>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</si>
  <si>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</si>
  <si>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</si>
  <si>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</si>
  <si>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</si>
  <si>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</si>
  <si>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</si>
  <si>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</si>
  <si>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</si>
  <si>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</si>
  <si>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</si>
  <si>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</si>
  <si>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</si>
  <si>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</si>
  <si>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</si>
  <si>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</si>
  <si>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</si>
  <si>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</si>
  <si>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</si>
  <si>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</si>
  <si>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</si>
  <si>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</si>
  <si>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</si>
  <si>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</si>
  <si>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</si>
  <si>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</si>
  <si>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</si>
  <si>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</si>
  <si>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</si>
  <si>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</si>
  <si>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</si>
  <si>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</si>
  <si>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</si>
  <si>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</si>
  <si>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</si>
  <si>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</si>
  <si>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</si>
  <si>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</si>
  <si>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</si>
  <si>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</si>
  <si>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</si>
  <si>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</si>
  <si>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</si>
  <si>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</si>
  <si>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</si>
  <si>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</si>
  <si>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</si>
  <si>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</si>
  <si>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</si>
  <si>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</si>
  <si>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</si>
  <si>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</si>
  <si>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</si>
  <si>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</si>
  <si>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</si>
  <si>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</si>
  <si>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</si>
  <si>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</si>
  <si>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</si>
  <si>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</si>
  <si>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</si>
  <si>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</si>
  <si>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</si>
  <si>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</si>
  <si>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</si>
  <si>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</si>
  <si>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</si>
  <si>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</si>
  <si>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</si>
  <si>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</si>
  <si>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</si>
  <si>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</si>
  <si>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</si>
  <si>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</si>
  <si>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</si>
  <si>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</si>
  <si>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</si>
  <si>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</si>
  <si>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</si>
  <si>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</si>
  <si>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</si>
  <si>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</si>
  <si>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</si>
  <si>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</si>
  <si>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</si>
  <si>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</si>
  <si>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</si>
  <si>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</si>
  <si>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</si>
  <si>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</si>
  <si>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</si>
  <si>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</si>
  <si>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</si>
  <si>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</si>
  <si>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</si>
  <si>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</si>
  <si>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</si>
  <si>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</si>
  <si>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</si>
  <si>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</si>
  <si>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</si>
  <si>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</si>
  <si>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</si>
  <si>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</si>
  <si>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</si>
  <si>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</si>
  <si>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</si>
  <si>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</si>
  <si>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</si>
  <si>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</si>
  <si>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</si>
  <si>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</si>
  <si>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</si>
  <si>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</si>
  <si>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</si>
  <si>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</si>
  <si>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</si>
  <si>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</si>
  <si>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</si>
  <si>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</si>
  <si>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</si>
  <si>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</si>
  <si>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</si>
  <si>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</si>
  <si>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</si>
  <si>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</si>
  <si>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</si>
  <si>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</si>
  <si>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</si>
  <si>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</si>
  <si>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</si>
  <si>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</si>
  <si>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</si>
  <si>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</si>
  <si>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</si>
  <si>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</si>
  <si>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</si>
  <si>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</si>
  <si>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</si>
  <si>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</si>
  <si>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</si>
  <si>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</si>
  <si>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</si>
  <si>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</si>
  <si>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</si>
  <si>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</si>
  <si>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</si>
  <si>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</si>
  <si>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</si>
  <si>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</si>
  <si>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</si>
  <si>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</si>
  <si>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</si>
  <si>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</si>
  <si>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</si>
  <si>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</si>
  <si>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</si>
  <si>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</si>
  <si>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</si>
  <si>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</si>
  <si>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</si>
  <si>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</si>
  <si>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</si>
  <si>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</si>
  <si>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</si>
  <si>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</si>
  <si>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</si>
  <si>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</si>
  <si>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</si>
  <si>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</si>
  <si>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</si>
  <si>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</si>
  <si>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</si>
  <si>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</si>
  <si>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</si>
  <si>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</si>
  <si>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</si>
  <si>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</si>
  <si>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</si>
  <si>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</si>
  <si>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</si>
  <si>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</si>
  <si>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</si>
  <si>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</si>
  <si>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</si>
  <si>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</si>
  <si>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</si>
  <si>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</si>
  <si>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</si>
  <si>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</si>
  <si>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</si>
  <si>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</si>
  <si>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</si>
  <si>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</si>
  <si>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</si>
  <si>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</si>
  <si>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</si>
  <si>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</si>
  <si>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</si>
  <si>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</si>
  <si>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</si>
  <si>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</si>
  <si>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</si>
  <si>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</si>
  <si>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</si>
  <si>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</si>
  <si>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</si>
  <si>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</si>
  <si>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</si>
  <si>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</si>
  <si>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</si>
  <si>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</si>
  <si>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</si>
  <si>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</si>
  <si>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</si>
  <si>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</si>
  <si>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</si>
  <si>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</si>
  <si>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</si>
  <si>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</si>
  <si>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</si>
  <si>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</si>
  <si>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</si>
  <si>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</si>
  <si>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</si>
  <si>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</si>
  <si>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</si>
  <si>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</si>
  <si>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</si>
  <si>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</si>
  <si>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</si>
  <si>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</si>
  <si>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</si>
  <si>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</si>
  <si>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</si>
  <si>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</si>
  <si>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</si>
  <si>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</si>
  <si>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</si>
  <si>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</si>
  <si>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</si>
  <si>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</si>
  <si>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</si>
  <si>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</si>
  <si>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</si>
  <si>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</si>
  <si>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</si>
  <si>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</si>
  <si>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</si>
  <si>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</si>
  <si>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</si>
  <si>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</si>
  <si>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</si>
  <si>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</si>
  <si>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</si>
  <si>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</si>
  <si>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</si>
  <si>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</si>
  <si>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</si>
  <si>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</si>
  <si>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</si>
  <si>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</si>
  <si>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</si>
  <si>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</si>
  <si>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</si>
  <si>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</si>
  <si>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</si>
  <si>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</si>
  <si>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</si>
  <si>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</si>
  <si>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</si>
  <si>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</si>
  <si>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</si>
  <si>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</si>
  <si>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</si>
  <si>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</si>
  <si>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</si>
  <si>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</si>
  <si>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</si>
  <si>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</si>
  <si>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</si>
  <si>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</si>
  <si>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</si>
  <si>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</si>
  <si>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</si>
  <si>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</si>
  <si>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</si>
  <si>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</si>
  <si>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</si>
  <si>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</si>
  <si>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</si>
  <si>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</si>
  <si>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</si>
  <si>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</si>
  <si>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</si>
  <si>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</si>
  <si>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</si>
  <si>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</si>
  <si>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</si>
  <si>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</si>
  <si>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</si>
  <si>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</si>
  <si>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</si>
  <si>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</si>
  <si>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</si>
  <si>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</si>
  <si>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</si>
  <si>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</si>
  <si>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</si>
  <si>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</si>
  <si>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</si>
  <si>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</si>
  <si>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</si>
  <si>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</si>
  <si>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</si>
  <si>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</si>
  <si>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</si>
  <si>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</si>
  <si>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</si>
  <si>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</si>
  <si>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</si>
  <si>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</si>
  <si>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</si>
  <si>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</si>
  <si>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</si>
  <si>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</si>
  <si>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</si>
  <si>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</si>
  <si>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</si>
  <si>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</si>
  <si>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</si>
  <si>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</si>
  <si>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</si>
  <si>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</si>
  <si>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</si>
  <si>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</si>
  <si>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</si>
  <si>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</si>
  <si>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</si>
  <si>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</si>
  <si>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</si>
  <si>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</si>
  <si>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</si>
  <si>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</si>
  <si>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</si>
  <si>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</si>
  <si>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</si>
  <si>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</si>
  <si>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</si>
  <si>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</si>
  <si>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</si>
  <si>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</si>
  <si>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</si>
  <si>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</si>
  <si>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</si>
  <si>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</si>
  <si>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</si>
  <si>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</si>
  <si>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</si>
  <si>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</si>
  <si>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</si>
  <si>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</si>
  <si>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</si>
  <si>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</si>
  <si>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</si>
  <si>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</si>
  <si>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</si>
  <si>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</si>
  <si>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</si>
  <si>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</si>
  <si>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</si>
  <si>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</si>
  <si>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</si>
  <si>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</si>
  <si>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</si>
  <si>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</si>
  <si>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</si>
  <si>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</si>
  <si>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</si>
  <si>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</si>
  <si>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</si>
  <si>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</si>
  <si>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</si>
  <si>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</si>
  <si>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</si>
  <si>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</si>
  <si>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</si>
  <si>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</si>
  <si>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</si>
  <si>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</si>
  <si>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</si>
  <si>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</si>
  <si>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</si>
  <si>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</si>
  <si>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</si>
  <si>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</si>
  <si>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</si>
  <si>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</si>
  <si>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</si>
  <si>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</si>
  <si>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</si>
  <si>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</si>
  <si>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</si>
  <si>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</si>
  <si>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</si>
  <si>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</si>
  <si>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</si>
  <si>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</si>
  <si>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</si>
  <si>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</si>
  <si>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</si>
  <si>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</si>
  <si>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</si>
  <si>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</si>
  <si>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</si>
  <si>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</si>
  <si>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</si>
  <si>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</si>
  <si>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</si>
  <si>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</si>
  <si>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</si>
  <si>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</si>
  <si>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</si>
  <si>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</si>
  <si>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</si>
  <si>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</si>
  <si>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</si>
  <si>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</si>
  <si>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</si>
  <si>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</si>
  <si>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</si>
  <si>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</si>
  <si>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</si>
  <si>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</si>
  <si>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</si>
  <si>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</si>
  <si>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</si>
  <si>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</si>
  <si>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</si>
  <si>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</si>
  <si>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</si>
  <si>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</si>
  <si>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</si>
  <si>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</si>
  <si>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</si>
  <si>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</si>
  <si>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</si>
  <si>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</si>
  <si>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</si>
  <si>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</si>
  <si>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</si>
  <si>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</si>
  <si>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</si>
  <si>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</si>
  <si>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</si>
  <si>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</si>
  <si>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</si>
  <si>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</si>
  <si>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</si>
  <si>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</si>
  <si>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</si>
  <si>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</si>
  <si>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</si>
  <si>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</si>
  <si>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</si>
  <si>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</si>
  <si>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</si>
  <si>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</si>
  <si>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</si>
  <si>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</si>
  <si>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</si>
  <si>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</si>
  <si>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</si>
  <si>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</si>
  <si>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</si>
  <si>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</si>
  <si>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</si>
  <si>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</si>
  <si>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</si>
  <si>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</si>
  <si>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</si>
  <si>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</si>
  <si>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</si>
  <si>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</si>
  <si>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</si>
  <si>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</si>
  <si>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</si>
  <si>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</si>
  <si>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</si>
  <si>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</si>
  <si>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</si>
  <si>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</si>
  <si>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</si>
  <si>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</si>
  <si>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</si>
  <si>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</si>
  <si>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</si>
  <si>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</si>
  <si>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</si>
  <si>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</si>
  <si>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</si>
  <si>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</si>
  <si>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</si>
  <si>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</si>
  <si>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</si>
  <si>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</si>
  <si>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</si>
  <si>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</si>
  <si>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</si>
  <si>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</si>
  <si>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</si>
  <si>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</si>
  <si>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</si>
  <si>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</si>
  <si>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</si>
  <si>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</si>
  <si>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</si>
  <si>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</si>
  <si>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</si>
  <si>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</si>
  <si>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</si>
  <si>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</si>
  <si>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</si>
  <si>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</si>
  <si>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</si>
  <si>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</si>
  <si>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</si>
  <si>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</si>
  <si>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</si>
  <si>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</si>
  <si>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</si>
  <si>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</si>
  <si>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</si>
  <si>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</si>
  <si>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</si>
  <si>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</si>
  <si>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</si>
  <si>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</si>
  <si>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</si>
  <si>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</si>
  <si>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</si>
  <si>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</si>
  <si>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</si>
  <si>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</si>
  <si>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</si>
  <si>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</si>
  <si>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</si>
  <si>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</si>
  <si>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</si>
  <si>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</si>
  <si>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</si>
  <si>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</si>
  <si>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</si>
  <si>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</si>
  <si>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</si>
  <si>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</si>
  <si>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</si>
  <si>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</si>
  <si>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</si>
  <si>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</si>
  <si>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</si>
  <si>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</si>
  <si>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</si>
  <si>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</si>
  <si>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</si>
  <si>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</si>
  <si>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</si>
  <si>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</si>
  <si>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</si>
  <si>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</si>
  <si>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</si>
  <si>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</si>
  <si>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</si>
  <si>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</si>
  <si>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</si>
  <si>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</si>
  <si>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</si>
  <si>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</si>
  <si>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</si>
  <si>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</si>
  <si>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</si>
  <si>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</si>
  <si>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</si>
  <si>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</si>
  <si>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</si>
  <si>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</si>
  <si>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</si>
  <si>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</si>
  <si>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</si>
  <si>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</si>
  <si>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</si>
  <si>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</si>
  <si>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</si>
  <si>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</si>
  <si>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</si>
  <si>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</si>
  <si>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</si>
  <si>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</si>
  <si>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</si>
  <si>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</si>
  <si>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</si>
  <si>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</si>
  <si>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</si>
  <si>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</si>
  <si>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</si>
  <si>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</si>
  <si>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</si>
  <si>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</si>
  <si>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</si>
  <si>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</si>
  <si>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</si>
  <si>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</si>
  <si>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</si>
  <si>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</si>
  <si>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</si>
  <si>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</si>
  <si>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</si>
  <si>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</si>
  <si>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</si>
  <si>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</si>
  <si>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</si>
  <si>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</si>
  <si>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</si>
  <si>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</si>
  <si>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</si>
  <si>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</si>
  <si>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</si>
  <si>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</si>
  <si>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</si>
  <si>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</si>
  <si>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</si>
  <si>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</si>
  <si>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</si>
  <si>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</si>
  <si>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</si>
  <si>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</si>
  <si>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</si>
  <si>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</si>
  <si>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</si>
  <si>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</si>
  <si>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</si>
  <si>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</si>
  <si>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</si>
  <si>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</si>
  <si>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</si>
  <si>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</si>
  <si>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</si>
  <si>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</si>
  <si>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</si>
  <si>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</si>
  <si>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</si>
  <si>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</si>
  <si>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</si>
  <si>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</si>
  <si>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</si>
  <si>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</si>
  <si>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</si>
  <si>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</si>
  <si>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</si>
  <si>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</si>
  <si>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</si>
  <si>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</si>
  <si>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</si>
  <si>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</si>
  <si>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</si>
  <si>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</si>
  <si>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</si>
  <si>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</si>
  <si>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</si>
  <si>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</si>
  <si>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</si>
  <si>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</si>
  <si>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</si>
  <si>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</si>
  <si>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</si>
  <si>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</si>
  <si>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</si>
  <si>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</si>
  <si>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</si>
  <si>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</si>
  <si>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</si>
  <si>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</si>
  <si>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</si>
  <si>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</si>
  <si>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</si>
  <si>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</si>
  <si>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</si>
  <si>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</si>
  <si>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</si>
  <si>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</si>
  <si>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</si>
  <si>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</si>
  <si>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</si>
  <si>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</si>
  <si>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</si>
  <si>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</si>
  <si>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</si>
  <si>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</si>
  <si>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</si>
  <si>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</si>
  <si>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</si>
  <si>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</si>
  <si>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</si>
  <si>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</si>
  <si>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</si>
  <si>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</si>
  <si>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</si>
  <si>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</si>
  <si>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</si>
  <si>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</si>
  <si>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</si>
  <si>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</si>
  <si>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</si>
  <si>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</si>
  <si>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</si>
  <si>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</si>
  <si>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</si>
  <si>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</si>
  <si>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</si>
  <si>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</si>
  <si>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</si>
  <si>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</si>
  <si>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</si>
  <si>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</si>
  <si>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</si>
  <si>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</si>
  <si>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</si>
  <si>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</si>
  <si>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</si>
  <si>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</si>
  <si>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</si>
  <si>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</si>
  <si>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</si>
  <si>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</si>
  <si>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</si>
  <si>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</si>
  <si>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</si>
  <si>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</si>
  <si>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</si>
  <si>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</si>
  <si>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</si>
  <si>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</si>
  <si>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</si>
  <si>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</si>
  <si>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</si>
  <si>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</si>
  <si>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</si>
  <si>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</si>
  <si>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</si>
  <si>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</si>
  <si>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</si>
  <si>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</si>
  <si>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</si>
  <si>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</si>
  <si>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</si>
  <si>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</si>
  <si>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</si>
  <si>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</si>
  <si>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</si>
  <si>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</si>
  <si>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</si>
  <si>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</si>
  <si>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</si>
  <si>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</si>
  <si>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</si>
  <si>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</si>
  <si>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</si>
  <si>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</si>
  <si>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</si>
  <si>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</si>
  <si>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</si>
  <si>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</si>
  <si>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</si>
  <si>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</si>
  <si>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</si>
  <si>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</si>
  <si>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</si>
  <si>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</si>
  <si>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</si>
  <si>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</si>
  <si>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</si>
  <si>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</si>
  <si>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</si>
  <si>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</si>
  <si>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</si>
  <si>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</si>
  <si>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</si>
  <si>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</si>
  <si>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</si>
  <si>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</si>
  <si>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</si>
  <si>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</si>
  <si>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</si>
  <si>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</si>
  <si>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</si>
  <si>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</si>
  <si>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</si>
  <si>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</si>
  <si>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</si>
  <si>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</si>
  <si>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</si>
  <si>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</si>
  <si>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</si>
  <si>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</si>
  <si>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</si>
  <si>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</si>
  <si>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</si>
  <si>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</si>
  <si>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</si>
  <si>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</si>
  <si>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</si>
  <si>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</si>
  <si>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</si>
  <si>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</si>
  <si>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</si>
  <si>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</si>
  <si>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</si>
  <si>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</si>
  <si>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</si>
  <si>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</si>
  <si>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</si>
  <si>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</si>
  <si>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</si>
  <si>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</si>
  <si>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</si>
  <si>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</si>
  <si>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</si>
  <si>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</si>
  <si>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</si>
  <si>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</si>
  <si>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</si>
  <si>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</si>
  <si>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</si>
  <si>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</si>
  <si>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</si>
  <si>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</si>
  <si>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</si>
  <si>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</si>
  <si>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</si>
  <si>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</si>
  <si>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</si>
  <si>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</si>
  <si>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</si>
  <si>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</si>
  <si>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</si>
  <si>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</si>
  <si>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</si>
  <si>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</si>
  <si>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</si>
  <si>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</si>
  <si>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</si>
  <si>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</si>
  <si>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</si>
  <si>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</si>
  <si>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</si>
  <si>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</si>
  <si>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</si>
  <si>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</si>
  <si>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</si>
  <si>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</si>
  <si>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</si>
  <si>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</si>
  <si>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</si>
  <si>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</si>
  <si>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</si>
  <si>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</si>
  <si>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</si>
  <si>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</si>
  <si>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</si>
  <si>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</si>
  <si>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</si>
  <si>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</si>
  <si>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</si>
  <si>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</si>
  <si>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</si>
  <si>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</si>
  <si>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</si>
  <si>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</si>
  <si>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</si>
  <si>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</si>
  <si>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</si>
  <si>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</si>
  <si>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</si>
  <si>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</si>
  <si>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</si>
  <si>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</si>
  <si>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</si>
  <si>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</si>
  <si>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</si>
  <si>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</si>
  <si>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</si>
  <si>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</si>
  <si>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</si>
  <si>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</si>
  <si>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</si>
  <si>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</si>
  <si>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</si>
  <si>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</si>
  <si>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</si>
  <si>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</si>
  <si>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</si>
  <si>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</si>
  <si>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</si>
  <si>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</si>
  <si>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</si>
  <si>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</si>
  <si>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</si>
  <si>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</si>
  <si>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</si>
  <si>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</si>
  <si>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</si>
  <si>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</si>
  <si>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</si>
  <si>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</si>
  <si>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</si>
  <si>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</si>
  <si>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</si>
  <si>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</si>
  <si>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</si>
  <si>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</si>
  <si>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</si>
  <si>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</si>
  <si>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</si>
  <si>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</si>
  <si>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</si>
  <si>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</si>
  <si>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</si>
  <si>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</si>
  <si>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</si>
  <si>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</si>
  <si>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</si>
  <si>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</si>
  <si>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</si>
  <si>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</si>
  <si>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</si>
  <si>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</si>
  <si>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</si>
  <si>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</si>
  <si>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</si>
  <si>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</si>
  <si>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</si>
  <si>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</si>
  <si>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</si>
  <si>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</si>
  <si>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</si>
  <si>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</si>
  <si>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</si>
  <si>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</si>
  <si>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</si>
  <si>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</si>
  <si>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</si>
  <si>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</si>
  <si>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</si>
  <si>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</si>
  <si>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</si>
  <si>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</si>
  <si>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</si>
  <si>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</si>
  <si>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</si>
  <si>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</si>
  <si>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</si>
  <si>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</si>
  <si>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</si>
  <si>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</si>
  <si>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</si>
  <si>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</si>
  <si>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</si>
  <si>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</si>
  <si>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</si>
  <si>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</si>
  <si>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</si>
  <si>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</si>
  <si>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</si>
  <si>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</si>
  <si>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</si>
  <si>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</si>
  <si>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</si>
  <si>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</si>
  <si>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</si>
  <si>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</si>
  <si>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</si>
  <si>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</si>
  <si>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</si>
  <si>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</si>
  <si>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</si>
  <si>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</si>
  <si>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</si>
  <si>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</si>
  <si>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</si>
  <si>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</si>
  <si>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</si>
  <si>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</si>
  <si>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</si>
  <si>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</si>
  <si>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</si>
  <si>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</si>
  <si>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</si>
  <si>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</si>
  <si>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</si>
  <si>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</si>
  <si>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</si>
  <si>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</si>
  <si>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</si>
  <si>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</si>
  <si>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</si>
  <si>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</si>
  <si>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</si>
  <si>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</si>
  <si>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</si>
  <si>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</si>
  <si>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</si>
  <si>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</si>
  <si>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</si>
  <si>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</si>
  <si>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</si>
  <si>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</si>
  <si>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</si>
  <si>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</si>
  <si>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</si>
  <si>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</si>
  <si>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</si>
  <si>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</si>
  <si>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</si>
  <si>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</si>
  <si>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</si>
  <si>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</si>
  <si>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</si>
  <si>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</si>
  <si>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</si>
  <si>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</si>
  <si>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</si>
  <si>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</si>
  <si>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</si>
  <si>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</si>
  <si>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</si>
  <si>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</si>
  <si>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</si>
  <si>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</si>
  <si>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</si>
  <si>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</si>
  <si>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</si>
  <si>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</si>
  <si>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</si>
  <si>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</si>
  <si>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</si>
  <si>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</si>
  <si>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</si>
  <si>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</si>
  <si>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</si>
  <si>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</si>
  <si>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</si>
  <si>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</si>
  <si>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</si>
  <si>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</si>
  <si>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</si>
  <si>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</si>
  <si>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</si>
  <si>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</si>
  <si>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</si>
  <si>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</si>
  <si>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</si>
  <si>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</si>
  <si>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</si>
  <si>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</si>
  <si>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</si>
  <si>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</si>
  <si>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</si>
  <si>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</si>
  <si>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</si>
  <si>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</si>
  <si>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</si>
  <si>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</si>
  <si>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</si>
  <si>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</si>
  <si>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</si>
  <si>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</si>
  <si>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</si>
  <si>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</si>
  <si>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</si>
  <si>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</si>
  <si>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</si>
  <si>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</si>
  <si>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</si>
  <si>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</si>
  <si>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</si>
  <si>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</si>
  <si>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</si>
  <si>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</si>
  <si>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</si>
  <si>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</si>
  <si>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</si>
  <si>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</si>
  <si>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</si>
  <si>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</si>
  <si>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</si>
  <si>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</si>
  <si>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</si>
  <si>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</si>
  <si>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</si>
  <si>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</si>
  <si>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</si>
  <si>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</si>
  <si>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</si>
  <si>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</si>
  <si>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</si>
  <si>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</si>
  <si>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</si>
  <si>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</si>
  <si>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</si>
  <si>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</si>
  <si>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</si>
  <si>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</si>
  <si>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</si>
  <si>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</si>
  <si>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</si>
  <si>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</si>
  <si>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</si>
  <si>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</si>
  <si>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</si>
  <si>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</si>
  <si>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</si>
  <si>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</si>
  <si>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</si>
  <si>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</si>
  <si>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</si>
  <si>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</si>
  <si>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</si>
  <si>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</si>
  <si>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</si>
  <si>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</si>
  <si>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</si>
  <si>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</si>
  <si>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</si>
  <si>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</si>
  <si>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</si>
  <si>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</si>
  <si>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</si>
  <si>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</si>
  <si>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</si>
  <si>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</si>
  <si>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</si>
  <si>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</si>
  <si>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</si>
  <si>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</si>
  <si>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</si>
  <si>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</si>
  <si>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</si>
  <si>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</si>
  <si>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</si>
  <si>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</si>
  <si>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</si>
  <si>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</si>
  <si>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</si>
  <si>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</si>
  <si>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</si>
  <si>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</si>
  <si>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</si>
  <si>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</si>
  <si>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</si>
  <si>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</si>
  <si>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</si>
  <si>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</si>
  <si>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</si>
  <si>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</si>
  <si>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</si>
  <si>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</si>
  <si>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</si>
  <si>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</si>
  <si>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</si>
  <si>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</si>
  <si>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</si>
  <si>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</si>
  <si>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</si>
  <si>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</si>
  <si>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</si>
  <si>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</si>
  <si>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</si>
  <si>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</si>
  <si>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</si>
  <si>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</si>
  <si>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</si>
  <si>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</si>
  <si>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</si>
  <si>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</si>
  <si>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</si>
  <si>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</si>
  <si>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</si>
  <si>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</si>
  <si>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</si>
  <si>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</si>
  <si>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</si>
  <si>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</si>
  <si>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</si>
  <si>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</si>
  <si>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</si>
  <si>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</si>
  <si>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</si>
  <si>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</si>
  <si>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</si>
  <si>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</si>
  <si>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</si>
  <si>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</si>
  <si>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</si>
  <si>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</si>
  <si>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</si>
  <si>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</si>
  <si>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</si>
  <si>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</si>
  <si>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</si>
  <si>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</si>
  <si>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</si>
  <si>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</si>
  <si>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</si>
  <si>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</si>
  <si>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</si>
  <si>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</si>
  <si>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</si>
  <si>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</si>
  <si>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</si>
  <si>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</si>
  <si>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</si>
  <si>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</si>
  <si>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</si>
  <si>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</si>
  <si>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</si>
  <si>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</si>
  <si>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</si>
  <si>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</si>
  <si>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</si>
  <si>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</si>
  <si>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</si>
  <si>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</si>
  <si>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</si>
  <si>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</si>
  <si>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</si>
  <si>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</si>
  <si>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</si>
  <si>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</si>
  <si>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</si>
  <si>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</si>
  <si>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</si>
  <si>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</si>
  <si>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</si>
  <si>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</si>
  <si>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</si>
  <si>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</si>
  <si>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</si>
  <si>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</si>
  <si>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</si>
  <si>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</si>
  <si>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</si>
  <si>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</si>
  <si>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</si>
  <si>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</si>
  <si>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</si>
  <si>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</si>
  <si>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</si>
  <si>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</si>
  <si>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</si>
  <si>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</si>
  <si>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</si>
  <si>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</si>
  <si>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</si>
  <si>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</si>
  <si>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</si>
  <si>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</si>
  <si>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</si>
  <si>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</si>
  <si>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</si>
  <si>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</si>
  <si>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</si>
  <si>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</si>
  <si>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</si>
  <si>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</si>
  <si>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</si>
  <si>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</si>
  <si>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</si>
  <si>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</si>
  <si>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</si>
  <si>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</si>
  <si>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</si>
  <si>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</si>
  <si>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</si>
  <si>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</si>
  <si>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</si>
  <si>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</si>
  <si>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</si>
  <si>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</si>
  <si>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</si>
  <si>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</si>
  <si>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</si>
  <si>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</si>
  <si>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</si>
  <si>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</si>
  <si>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</si>
  <si>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</si>
  <si>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</si>
  <si>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</si>
  <si>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</si>
  <si>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</si>
  <si>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</si>
  <si>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</si>
  <si>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</si>
  <si>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</si>
  <si>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</si>
  <si>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</si>
  <si>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</si>
  <si>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</si>
  <si>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</si>
  <si>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</si>
  <si>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</si>
  <si>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</si>
  <si>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</si>
  <si>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</si>
  <si>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</si>
  <si>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</si>
  <si>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</si>
  <si>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</si>
  <si>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</si>
  <si>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</si>
  <si>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</si>
  <si>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</si>
  <si>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</si>
  <si>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</si>
  <si>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</si>
  <si>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</si>
  <si>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</si>
  <si>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</si>
  <si>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</si>
  <si>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</si>
  <si>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</si>
  <si>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</si>
  <si>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</si>
  <si>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</si>
  <si>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</si>
  <si>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</si>
  <si>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</si>
  <si>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</si>
  <si>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</si>
  <si>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</si>
  <si>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</si>
  <si>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</si>
  <si>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</si>
  <si>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</si>
  <si>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</si>
  <si>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</si>
  <si>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</si>
  <si>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</si>
  <si>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</si>
  <si>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</si>
  <si>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</si>
  <si>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</si>
  <si>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</si>
  <si>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</si>
  <si>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</si>
  <si>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</si>
  <si>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</si>
  <si>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</si>
  <si>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</si>
  <si>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</si>
  <si>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</si>
  <si>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</si>
  <si>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</si>
  <si>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</si>
  <si>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</si>
  <si>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</si>
  <si>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</si>
  <si>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</si>
  <si>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</si>
  <si>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</si>
  <si>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</si>
  <si>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</si>
  <si>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</si>
  <si>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</si>
  <si>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</si>
  <si>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</si>
  <si>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</si>
  <si>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</si>
  <si>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</si>
  <si>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</si>
  <si>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</si>
  <si>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</si>
  <si>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</si>
  <si>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</si>
  <si>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</si>
  <si>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</si>
  <si>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</si>
  <si>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</si>
  <si>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</si>
  <si>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</si>
  <si>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</si>
  <si>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</si>
  <si>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</si>
  <si>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</si>
  <si>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</si>
  <si>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</si>
  <si>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</si>
  <si>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</si>
  <si>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</si>
  <si>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</si>
  <si>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</si>
  <si>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</si>
  <si>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</si>
  <si>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</si>
  <si>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</si>
  <si>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</si>
  <si>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</si>
  <si>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</si>
  <si>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</si>
  <si>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</si>
  <si>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</si>
  <si>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</si>
  <si>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</si>
  <si>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</si>
  <si>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</si>
  <si>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</si>
  <si>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</si>
  <si>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</si>
  <si>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</si>
  <si>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</si>
  <si>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</si>
  <si>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</si>
  <si>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</si>
  <si>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</si>
  <si>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</si>
  <si>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</si>
  <si>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</si>
  <si>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</si>
  <si>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</si>
  <si>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The Integrated Initiative of European Laser Research Infrastructures’ — ‘LASERLAB-EUROPE’</t>
  </si>
  <si>
    <t>Max Born Institute - Germany; koordinator projekta</t>
  </si>
  <si>
    <t>Laserlab-Europe, konzorcij vodećih nacionalnih infrastruktura za laserska istraživanja, pruža jedinstveni integrirani, višedomenski i višestrani pristup složenim znanstvenim i tehnološkim pitanjima svojstvenim današnjim globalnim društvenim izazovima. Svojim širokim spektrom naprednih infrastruktura za laserska istraživanja, znanstvenom ekspertizom, inovativnim istraživanjima i uslugama, Laserlab-Europe bavi se znanstvenim pitanjima u okviru sva tri stupa Obzora Europa te promovira nove horizonte za Europski zeleni plan, Europski plan za borbu protiv raka, UN-ove ciljeve održivog razvoja, a posebno misije Obzora Europa.</t>
  </si>
  <si>
    <t xml:space="preserve">Biological and bioinspired structures for 
multispectral surveillance </t>
  </si>
  <si>
    <t>MYP NATO</t>
  </si>
  <si>
    <t>Projekt je inspiriran mikronskim lamelama u krilima leptira. Uslijed obasjavanja ovakvih struktura elm zračenjem dolazi do otklona od ravnotežnih položaja koji su pojačani termoforezom okolnog plina. Otkloni mogu biti registrirani holografskom metodom i poslužiti za oslikavanje (imaging) upadnog zračenja. Cilj je projekta izrada multispektralne kamere utemeljene na mreži mikrolamela i holografskog očitanja. Troškovi projekta planiranu su za nabavku opreme i instrumeata, licence, potrošni materijal te objave znanstvenih članaka.</t>
  </si>
  <si>
    <t>2975INSTITUT ZA FIZIKU</t>
  </si>
  <si>
    <t>Zagreb, 15.rujna 2021.</t>
  </si>
  <si>
    <t>Katica Hunjet</t>
  </si>
  <si>
    <t>01 4698837</t>
  </si>
  <si>
    <t>khunjet@ifs.hr</t>
  </si>
  <si>
    <t>k622138</t>
  </si>
  <si>
    <t>Institut Ruđer Bošković</t>
  </si>
  <si>
    <t>Projekt je financiran u sklopu Poziva „Vrhunska istraživanja znanstvenih centara izvrsnosti“. Institut za fiziku je član zajednice prijavitelja na projektu, nositelj je Institut Ruđer Bošković koji doznačuje sredstva na Institut za fiziku.</t>
  </si>
  <si>
    <t>Potpora vrhunskim istraživanjima Centra izvrsnosti za napredne materijale i senzore, KK.01.1.1.01.0001</t>
  </si>
  <si>
    <t>Projekt je financiran u sklopu Poziva „Vrhunska istraživanja znanstvenih centara izvrsnosti“. Institut za fiziku je član zajednice prijavitelja na projektu, nositelj projekta je Institut Ruđer Bošković koji doznačuje sredstva na Institut za fiziku.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</si>
</sst>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4" xfId="77" xr:uid="{00000000-0005-0000-0000-00001B000000}"/>
    <cellStyle name="Normal 6" xfId="4" xr:uid="{00000000-0005-0000-0000-00001C000000}"/>
    <cellStyle name="Obično_01_ZAGREBAČKA ŽUPANIJA" xfId="73" xr:uid="{00000000-0005-0000-0000-00001D000000}"/>
    <cellStyle name="Obično_14_OSJEČKO-BARANJSKA ŽUPANIJA" xfId="74" xr:uid="{00000000-0005-0000-0000-00001E000000}"/>
    <cellStyle name="Obično_List4" xfId="5" xr:uid="{00000000-0005-0000-0000-00001F000000}"/>
    <cellStyle name="Obično_List7" xfId="6" xr:uid="{00000000-0005-0000-0000-000020000000}"/>
    <cellStyle name="Obično_List8" xfId="7" xr:uid="{00000000-0005-0000-0000-000021000000}"/>
    <cellStyle name="Obično_List9" xfId="8" xr:uid="{00000000-0005-0000-0000-000022000000}"/>
    <cellStyle name="SAPBEXaggData" xfId="9" xr:uid="{00000000-0005-0000-0000-000023000000}"/>
    <cellStyle name="SAPBEXaggData 2" xfId="78" xr:uid="{00000000-0005-0000-0000-000024000000}"/>
    <cellStyle name="SAPBEXaggDataEmph" xfId="42" xr:uid="{00000000-0005-0000-0000-000025000000}"/>
    <cellStyle name="SAPBEXaggDataEmph 2" xfId="79" xr:uid="{00000000-0005-0000-0000-000026000000}"/>
    <cellStyle name="SAPBEXaggItem" xfId="10" xr:uid="{00000000-0005-0000-0000-000027000000}"/>
    <cellStyle name="SAPBEXaggItem 2" xfId="80" xr:uid="{00000000-0005-0000-0000-000028000000}"/>
    <cellStyle name="SAPBEXaggItemX" xfId="43" xr:uid="{00000000-0005-0000-0000-000029000000}"/>
    <cellStyle name="SAPBEXaggItemX 2" xfId="81" xr:uid="{00000000-0005-0000-0000-00002A000000}"/>
    <cellStyle name="SAPBEXchaText" xfId="11" xr:uid="{00000000-0005-0000-0000-00002B000000}"/>
    <cellStyle name="SAPBEXchaText 2" xfId="82" xr:uid="{00000000-0005-0000-0000-00002C000000}"/>
    <cellStyle name="SAPBEXexcBad7" xfId="44" xr:uid="{00000000-0005-0000-0000-00002D000000}"/>
    <cellStyle name="SAPBEXexcBad7 2" xfId="83" xr:uid="{00000000-0005-0000-0000-00002E000000}"/>
    <cellStyle name="SAPBEXexcBad8" xfId="45" xr:uid="{00000000-0005-0000-0000-00002F000000}"/>
    <cellStyle name="SAPBEXexcBad8 2" xfId="84" xr:uid="{00000000-0005-0000-0000-000030000000}"/>
    <cellStyle name="SAPBEXexcBad9" xfId="46" xr:uid="{00000000-0005-0000-0000-000031000000}"/>
    <cellStyle name="SAPBEXexcBad9 2" xfId="85" xr:uid="{00000000-0005-0000-0000-000032000000}"/>
    <cellStyle name="SAPBEXexcCritical4" xfId="47" xr:uid="{00000000-0005-0000-0000-000033000000}"/>
    <cellStyle name="SAPBEXexcCritical4 2" xfId="86" xr:uid="{00000000-0005-0000-0000-000034000000}"/>
    <cellStyle name="SAPBEXexcCritical5" xfId="48" xr:uid="{00000000-0005-0000-0000-000035000000}"/>
    <cellStyle name="SAPBEXexcCritical5 2" xfId="87" xr:uid="{00000000-0005-0000-0000-000036000000}"/>
    <cellStyle name="SAPBEXexcCritical6" xfId="49" xr:uid="{00000000-0005-0000-0000-000037000000}"/>
    <cellStyle name="SAPBEXexcCritical6 2" xfId="88" xr:uid="{00000000-0005-0000-0000-000038000000}"/>
    <cellStyle name="SAPBEXexcGood1" xfId="50" xr:uid="{00000000-0005-0000-0000-000039000000}"/>
    <cellStyle name="SAPBEXexcGood1 2" xfId="89" xr:uid="{00000000-0005-0000-0000-00003A000000}"/>
    <cellStyle name="SAPBEXexcGood2" xfId="51" xr:uid="{00000000-0005-0000-0000-00003B000000}"/>
    <cellStyle name="SAPBEXexcGood2 2" xfId="90" xr:uid="{00000000-0005-0000-0000-00003C000000}"/>
    <cellStyle name="SAPBEXexcGood3" xfId="52" xr:uid="{00000000-0005-0000-0000-00003D000000}"/>
    <cellStyle name="SAPBEXexcGood3 2" xfId="91" xr:uid="{00000000-0005-0000-0000-00003E000000}"/>
    <cellStyle name="SAPBEXfilterDrill" xfId="53" xr:uid="{00000000-0005-0000-0000-00003F000000}"/>
    <cellStyle name="SAPBEXfilterDrill 2" xfId="92" xr:uid="{00000000-0005-0000-0000-000040000000}"/>
    <cellStyle name="SAPBEXfilterItem" xfId="54" xr:uid="{00000000-0005-0000-0000-000041000000}"/>
    <cellStyle name="SAPBEXfilterItem 2" xfId="93" xr:uid="{00000000-0005-0000-0000-000042000000}"/>
    <cellStyle name="SAPBEXfilterText" xfId="55" xr:uid="{00000000-0005-0000-0000-000043000000}"/>
    <cellStyle name="SAPBEXfilterText 2" xfId="94" xr:uid="{00000000-0005-0000-0000-000044000000}"/>
    <cellStyle name="SAPBEXformats" xfId="12" xr:uid="{00000000-0005-0000-0000-000045000000}"/>
    <cellStyle name="SAPBEXformats 2" xfId="95" xr:uid="{00000000-0005-0000-0000-000046000000}"/>
    <cellStyle name="SAPBEXheaderItem" xfId="56" xr:uid="{00000000-0005-0000-0000-000047000000}"/>
    <cellStyle name="SAPBEXheaderItem 2" xfId="96" xr:uid="{00000000-0005-0000-0000-000048000000}"/>
    <cellStyle name="SAPBEXheaderText" xfId="57" xr:uid="{00000000-0005-0000-0000-000049000000}"/>
    <cellStyle name="SAPBEXheaderText 2" xfId="97" xr:uid="{00000000-0005-0000-0000-00004A000000}"/>
    <cellStyle name="SAPBEXHLevel0" xfId="13" xr:uid="{00000000-0005-0000-0000-00004B000000}"/>
    <cellStyle name="SAPBEXHLevel0 2" xfId="75" xr:uid="{00000000-0005-0000-0000-00004C000000}"/>
    <cellStyle name="SAPBEXHLevel0 3" xfId="98" xr:uid="{00000000-0005-0000-0000-00004D000000}"/>
    <cellStyle name="SAPBEXHLevel0X" xfId="58" xr:uid="{00000000-0005-0000-0000-00004E000000}"/>
    <cellStyle name="SAPBEXHLevel0X 2" xfId="99" xr:uid="{00000000-0005-0000-0000-00004F000000}"/>
    <cellStyle name="SAPBEXHLevel1" xfId="14" xr:uid="{00000000-0005-0000-0000-000050000000}"/>
    <cellStyle name="SAPBEXHLevel1 2" xfId="100" xr:uid="{00000000-0005-0000-0000-000051000000}"/>
    <cellStyle name="SAPBEXHLevel1X" xfId="59" xr:uid="{00000000-0005-0000-0000-000052000000}"/>
    <cellStyle name="SAPBEXHLevel1X 2" xfId="101" xr:uid="{00000000-0005-0000-0000-000053000000}"/>
    <cellStyle name="SAPBEXHLevel2" xfId="15" xr:uid="{00000000-0005-0000-0000-000054000000}"/>
    <cellStyle name="SAPBEXHLevel2 2" xfId="102" xr:uid="{00000000-0005-0000-0000-000055000000}"/>
    <cellStyle name="SAPBEXHLevel2X" xfId="60" xr:uid="{00000000-0005-0000-0000-000056000000}"/>
    <cellStyle name="SAPBEXHLevel2X 2" xfId="103" xr:uid="{00000000-0005-0000-0000-000057000000}"/>
    <cellStyle name="SAPBEXHLevel3" xfId="16" xr:uid="{00000000-0005-0000-0000-000058000000}"/>
    <cellStyle name="SAPBEXHLevel3 2" xfId="104" xr:uid="{00000000-0005-0000-0000-000059000000}"/>
    <cellStyle name="SAPBEXHLevel3X" xfId="61" xr:uid="{00000000-0005-0000-0000-00005A000000}"/>
    <cellStyle name="SAPBEXHLevel3X 2" xfId="105" xr:uid="{00000000-0005-0000-0000-00005B000000}"/>
    <cellStyle name="SAPBEXinputData" xfId="62" xr:uid="{00000000-0005-0000-0000-00005C000000}"/>
    <cellStyle name="SAPBEXinputData 2" xfId="106" xr:uid="{00000000-0005-0000-0000-00005D000000}"/>
    <cellStyle name="SAPBEXItemHeader" xfId="17" xr:uid="{00000000-0005-0000-0000-00005E000000}"/>
    <cellStyle name="SAPBEXresData" xfId="63" xr:uid="{00000000-0005-0000-0000-00005F000000}"/>
    <cellStyle name="SAPBEXresData 2" xfId="107" xr:uid="{00000000-0005-0000-0000-000060000000}"/>
    <cellStyle name="SAPBEXresDataEmph" xfId="64" xr:uid="{00000000-0005-0000-0000-000061000000}"/>
    <cellStyle name="SAPBEXresDataEmph 2" xfId="108" xr:uid="{00000000-0005-0000-0000-000062000000}"/>
    <cellStyle name="SAPBEXresItem" xfId="65" xr:uid="{00000000-0005-0000-0000-000063000000}"/>
    <cellStyle name="SAPBEXresItem 2" xfId="109" xr:uid="{00000000-0005-0000-0000-000064000000}"/>
    <cellStyle name="SAPBEXresItemX" xfId="66" xr:uid="{00000000-0005-0000-0000-000065000000}"/>
    <cellStyle name="SAPBEXresItemX 2" xfId="110" xr:uid="{00000000-0005-0000-0000-000066000000}"/>
    <cellStyle name="SAPBEXstdData" xfId="18" xr:uid="{00000000-0005-0000-0000-000067000000}"/>
    <cellStyle name="SAPBEXstdData 2" xfId="111" xr:uid="{00000000-0005-0000-0000-000068000000}"/>
    <cellStyle name="SAPBEXstdDataEmph" xfId="67" xr:uid="{00000000-0005-0000-0000-000069000000}"/>
    <cellStyle name="SAPBEXstdDataEmph 2" xfId="112" xr:uid="{00000000-0005-0000-0000-00006A000000}"/>
    <cellStyle name="SAPBEXstdItem" xfId="19" xr:uid="{00000000-0005-0000-0000-00006B000000}"/>
    <cellStyle name="SAPBEXstdItem 2" xfId="113" xr:uid="{00000000-0005-0000-0000-00006C000000}"/>
    <cellStyle name="SAPBEXstdItemX" xfId="68" xr:uid="{00000000-0005-0000-0000-00006D000000}"/>
    <cellStyle name="SAPBEXstdItemX 2" xfId="114" xr:uid="{00000000-0005-0000-0000-00006E000000}"/>
    <cellStyle name="SAPBEXtitle" xfId="69" xr:uid="{00000000-0005-0000-0000-00006F000000}"/>
    <cellStyle name="SAPBEXtitle 2" xfId="115" xr:uid="{00000000-0005-0000-0000-000070000000}"/>
    <cellStyle name="SAPBEXunassignedItem" xfId="70" xr:uid="{00000000-0005-0000-0000-000071000000}"/>
    <cellStyle name="SAPBEXundefined" xfId="71" xr:uid="{00000000-0005-0000-0000-000072000000}"/>
    <cellStyle name="SAPBEXundefined 2" xfId="116" xr:uid="{00000000-0005-0000-0000-000073000000}"/>
    <cellStyle name="Sheet Title" xfId="72" xr:uid="{00000000-0005-0000-0000-00007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6"/>
  <sheetViews>
    <sheetView showGridLines="0" topLeftCell="A13" workbookViewId="0">
      <selection activeCell="C7" sqref="C7:E7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3" t="s">
        <v>3504</v>
      </c>
      <c r="D3" s="264"/>
      <c r="E3" s="265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6" t="s">
        <v>3505</v>
      </c>
      <c r="D4" s="267"/>
      <c r="E4" s="268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6" t="s">
        <v>3506</v>
      </c>
      <c r="D5" s="267"/>
      <c r="E5" s="268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6" t="s">
        <v>3507</v>
      </c>
      <c r="D6" s="267"/>
      <c r="E6" s="268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6" t="s">
        <v>3508</v>
      </c>
      <c r="D7" s="267"/>
      <c r="E7" s="268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2" t="s">
        <v>1983</v>
      </c>
      <c r="C9" s="261"/>
      <c r="D9" s="261"/>
      <c r="E9" s="261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2" t="s">
        <v>3</v>
      </c>
      <c r="C10" s="261"/>
      <c r="D10" s="261"/>
      <c r="E10" s="261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0"/>
      <c r="C11" s="261"/>
      <c r="D11" s="261"/>
      <c r="E11" s="261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92487261</v>
      </c>
      <c r="D14" s="161">
        <f>+D15+D16</f>
        <v>35189895</v>
      </c>
      <c r="E14" s="161">
        <f>+E15+E16</f>
        <v>23842183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92485061</v>
      </c>
      <c r="D15" s="164">
        <f>'PLAN PRIHODA I PRIMITAKA '!D67</f>
        <v>35187895</v>
      </c>
      <c r="E15" s="164">
        <f>'PLAN PRIHODA I PRIMITAKA '!D107</f>
        <v>23840183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2200</v>
      </c>
      <c r="D16" s="164">
        <f>'PLAN PRIHODA I PRIMITAKA '!D74</f>
        <v>2000</v>
      </c>
      <c r="E16" s="164">
        <f>'PLAN PRIHODA I PRIMITAKA '!D114</f>
        <v>2000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92424438</v>
      </c>
      <c r="D17" s="168">
        <f>+D18+D19</f>
        <v>35255772</v>
      </c>
      <c r="E17" s="168">
        <f>+E18+E19</f>
        <v>23984710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32441724</v>
      </c>
      <c r="D18" s="170">
        <f>'PLAN RASHODA I IZDATAKA'!D72</f>
        <v>21847060</v>
      </c>
      <c r="E18" s="170">
        <f>'PLAN RASHODA I IZDATAKA'!D92</f>
        <v>21484710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59982714</v>
      </c>
      <c r="D19" s="170">
        <f>'PLAN RASHODA I IZDATAKA'!D80</f>
        <v>13408712</v>
      </c>
      <c r="E19" s="170">
        <f>'PLAN RASHODA I IZDATAKA'!D100</f>
        <v>2500000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62823</v>
      </c>
      <c r="D20" s="161">
        <f>+D14-D17</f>
        <v>-65877</v>
      </c>
      <c r="E20" s="161">
        <f>+E14-E17</f>
        <v>-142527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0"/>
      <c r="C21" s="261"/>
      <c r="D21" s="261"/>
      <c r="E21" s="261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1542000</v>
      </c>
      <c r="D23" s="169">
        <f>'PLAN PRIHODA I PRIMITAKA '!D45</f>
        <v>1604823</v>
      </c>
      <c r="E23" s="169">
        <f>'PLAN PRIHODA I PRIMITAKA '!D85</f>
        <v>1538946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-1604823</v>
      </c>
      <c r="D24" s="173">
        <f>'PLAN PRIHODA I PRIMITAKA '!D47</f>
        <v>-1538946</v>
      </c>
      <c r="E24" s="174">
        <f>'PLAN PRIHODA I PRIMITAKA '!D87</f>
        <v>-1396419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0"/>
      <c r="C25" s="261"/>
      <c r="D25" s="261"/>
      <c r="E25" s="261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0"/>
      <c r="C30" s="261"/>
      <c r="D30" s="261"/>
      <c r="E30" s="261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$L$6:$L$137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F118"/>
  <sheetViews>
    <sheetView topLeftCell="A19" workbookViewId="0">
      <selection activeCell="B36" sqref="B36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21"/>
  <sheetViews>
    <sheetView showGridLines="0" zoomScaleNormal="100" workbookViewId="0">
      <pane ySplit="2" topLeftCell="A3" activePane="bottomLeft" state="frozen"/>
      <selection pane="bottomLeft" activeCell="I16" sqref="I16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69" t="s">
        <v>732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08008</v>
      </c>
      <c r="B3" s="137" t="str">
        <f>IF(E3="","",VLOOKUP('Opći dio'!$C$3,'Opći dio'!$L$6:$U$137,9,FALSE))</f>
        <v>Javni instituti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17535448</v>
      </c>
      <c r="H3" s="182">
        <v>17747110</v>
      </c>
      <c r="I3" s="182">
        <v>17747110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08008</v>
      </c>
      <c r="B4" s="137" t="str">
        <f>IF(E4="","",VLOOKUP('Opći dio'!$C$3,'Opći dio'!$L$6:$U$137,9,FALSE))</f>
        <v>Javni instituti</v>
      </c>
      <c r="C4" s="184">
        <f t="shared" ref="C4:C67" si="0">IFERROR(VLOOKUP(E4,$Q$6:$T$105,3,FALSE),"")</f>
        <v>31</v>
      </c>
      <c r="D4" s="136" t="str">
        <f t="shared" ref="D4:D67" si="1">IFERROR(VLOOKUP(E4,$Q$6:$T$105,4,FALSE),"")</f>
        <v>Vlastiti prihodi</v>
      </c>
      <c r="E4" s="148">
        <v>6615</v>
      </c>
      <c r="F4" s="188" t="str">
        <f t="shared" ref="F4:F67" si="2">IFERROR(VLOOKUP(E4,$Q$6:$T$105,2,FALSE),"")</f>
        <v>Prihodi od pruženih usluga</v>
      </c>
      <c r="G4" s="182">
        <v>200000</v>
      </c>
      <c r="H4" s="182">
        <v>200000</v>
      </c>
      <c r="I4" s="182">
        <v>210000</v>
      </c>
      <c r="K4" s="139" t="str">
        <f t="shared" ref="K4:K67" si="3">LEFT(E4,3)</f>
        <v>661</v>
      </c>
      <c r="L4" s="139" t="str">
        <f t="shared" ref="L4:L67" si="4">LEFT(E4,2)</f>
        <v>66</v>
      </c>
    </row>
    <row r="5" spans="1:21">
      <c r="A5" s="137" t="str">
        <f>IF(E5="","",VLOOKUP('Opći dio'!$C$3,'Opći dio'!$L$6:$U$137,10,FALSE))</f>
        <v>08008</v>
      </c>
      <c r="B5" s="137" t="str">
        <f>IF(E5="","",VLOOKUP('Opći dio'!$C$3,'Opći dio'!$L$6:$U$137,9,FALSE))</f>
        <v>Javni instituti</v>
      </c>
      <c r="C5" s="184">
        <f t="shared" si="0"/>
        <v>31</v>
      </c>
      <c r="D5" s="136" t="str">
        <f t="shared" si="1"/>
        <v>Vlastiti prihodi</v>
      </c>
      <c r="E5" s="148">
        <v>641320031</v>
      </c>
      <c r="F5" s="188" t="str">
        <f t="shared" si="2"/>
        <v>Kamate na depozite po viđenju izvor 31</v>
      </c>
      <c r="G5" s="182">
        <v>1500</v>
      </c>
      <c r="H5" s="182">
        <v>1700</v>
      </c>
      <c r="I5" s="182">
        <v>1700</v>
      </c>
      <c r="K5" s="139" t="str">
        <f t="shared" si="3"/>
        <v>641</v>
      </c>
      <c r="L5" s="139" t="str">
        <f t="shared" si="4"/>
        <v>64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08008</v>
      </c>
      <c r="B6" s="137" t="str">
        <f>IF(E6="","",VLOOKUP('Opći dio'!$C$3,'Opći dio'!$L$6:$U$137,9,FALSE))</f>
        <v>Javni instituti</v>
      </c>
      <c r="C6" s="184">
        <f t="shared" si="0"/>
        <v>52</v>
      </c>
      <c r="D6" s="136" t="str">
        <f t="shared" si="1"/>
        <v xml:space="preserve">Ostale pomoći i darovnice </v>
      </c>
      <c r="E6" s="148">
        <v>6391</v>
      </c>
      <c r="F6" s="188" t="str">
        <f t="shared" si="2"/>
        <v>Tekući prijenosi između proračunskih korisnika istog proračuna</v>
      </c>
      <c r="G6" s="182">
        <v>5765000</v>
      </c>
      <c r="H6" s="182">
        <v>5795000</v>
      </c>
      <c r="I6" s="182">
        <v>5795000</v>
      </c>
      <c r="K6" s="139" t="str">
        <f t="shared" si="3"/>
        <v>639</v>
      </c>
      <c r="L6" s="139" t="str">
        <f t="shared" si="4"/>
        <v>63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08008</v>
      </c>
      <c r="B7" s="137" t="str">
        <f>IF(E7="","",VLOOKUP('Opći dio'!$C$3,'Opći dio'!$L$6:$U$137,9,FALSE))</f>
        <v>Javni instituti</v>
      </c>
      <c r="C7" s="184">
        <f t="shared" si="0"/>
        <v>71</v>
      </c>
      <c r="D7" s="136" t="str">
        <f t="shared" si="1"/>
        <v>Prihodi od prodaje ili zamjene nefinancijske imovine i naknade s naslova osiguranja</v>
      </c>
      <c r="E7" s="148">
        <v>721190071</v>
      </c>
      <c r="F7" s="188" t="str">
        <f t="shared" si="2"/>
        <v>Ostali stambeni objekti izvor 71</v>
      </c>
      <c r="G7" s="182">
        <v>2200</v>
      </c>
      <c r="H7" s="182">
        <v>2000</v>
      </c>
      <c r="I7" s="182">
        <v>2000</v>
      </c>
      <c r="K7" s="139" t="str">
        <f t="shared" si="3"/>
        <v>721</v>
      </c>
      <c r="L7" s="139" t="str">
        <f t="shared" si="4"/>
        <v>72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08008</v>
      </c>
      <c r="B8" s="137" t="str">
        <f>IF(E8="","",VLOOKUP('Opći dio'!$C$3,'Opći dio'!$L$6:$U$137,9,FALSE))</f>
        <v>Javni instituti</v>
      </c>
      <c r="C8" s="184">
        <f t="shared" si="0"/>
        <v>12</v>
      </c>
      <c r="D8" s="136" t="str">
        <f t="shared" si="1"/>
        <v>Sredstva učešća za pomoći</v>
      </c>
      <c r="E8" s="148" t="s">
        <v>751</v>
      </c>
      <c r="F8" s="188" t="str">
        <f t="shared" si="2"/>
        <v>Prihodi iz nadležnog proračuna za financiranje redovne djelatnosti proračunskih korisnika</v>
      </c>
      <c r="G8" s="182">
        <v>8958587</v>
      </c>
      <c r="H8" s="182">
        <v>1703657</v>
      </c>
      <c r="I8" s="182">
        <v>0</v>
      </c>
      <c r="K8" s="139" t="str">
        <f t="shared" si="3"/>
        <v>671</v>
      </c>
      <c r="L8" s="139" t="str">
        <f t="shared" si="4"/>
        <v>67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08008</v>
      </c>
      <c r="B9" s="137" t="str">
        <f>IF(E9="","",VLOOKUP('Opći dio'!$C$3,'Opći dio'!$L$6:$U$137,9,FALSE))</f>
        <v>Javni instituti</v>
      </c>
      <c r="C9" s="184">
        <f t="shared" si="0"/>
        <v>563</v>
      </c>
      <c r="D9" s="136" t="str">
        <f t="shared" si="1"/>
        <v>Europski fond za regionalni razvoj (ERDF)</v>
      </c>
      <c r="E9" s="148">
        <v>632310563</v>
      </c>
      <c r="F9" s="188" t="str">
        <f t="shared" si="2"/>
        <v>Europski fond za regionalni razvoj (EFRR)</v>
      </c>
      <c r="G9" s="182">
        <v>50765415</v>
      </c>
      <c r="H9" s="182">
        <v>9654055</v>
      </c>
      <c r="I9" s="182">
        <v>0</v>
      </c>
      <c r="K9" s="139" t="str">
        <f t="shared" si="3"/>
        <v>632</v>
      </c>
      <c r="L9" s="139" t="str">
        <f t="shared" si="4"/>
        <v>63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08008</v>
      </c>
      <c r="B10" s="137" t="str">
        <f>IF(E10="","",VLOOKUP('Opći dio'!$C$3,'Opći dio'!$L$6:$U$137,9,FALSE))</f>
        <v>Javni instituti</v>
      </c>
      <c r="C10" s="184">
        <f t="shared" si="0"/>
        <v>51</v>
      </c>
      <c r="D10" s="136" t="str">
        <f t="shared" si="1"/>
        <v xml:space="preserve">Pomoći EU </v>
      </c>
      <c r="E10" s="148">
        <v>632311700</v>
      </c>
      <c r="F10" s="188" t="str">
        <f t="shared" si="2"/>
        <v>Tekuće pomoći od institucija i tijela EU - ostalo</v>
      </c>
      <c r="G10" s="182">
        <v>134986</v>
      </c>
      <c r="H10" s="182">
        <v>86373</v>
      </c>
      <c r="I10" s="182">
        <v>86373</v>
      </c>
      <c r="K10" s="139" t="str">
        <f t="shared" si="3"/>
        <v>632</v>
      </c>
      <c r="L10" s="139" t="str">
        <f t="shared" si="4"/>
        <v>63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08008</v>
      </c>
      <c r="B11" s="137" t="str">
        <f>IF(E11="","",VLOOKUP('Opći dio'!$C$3,'Opći dio'!$L$6:$U$137,9,FALSE))</f>
        <v>Javni instituti</v>
      </c>
      <c r="C11" s="184">
        <f t="shared" si="0"/>
        <v>52</v>
      </c>
      <c r="D11" s="136" t="str">
        <f t="shared" si="1"/>
        <v xml:space="preserve">Ostale pomoći i darovnice </v>
      </c>
      <c r="E11" s="148">
        <v>632112000</v>
      </c>
      <c r="F11" s="188" t="str">
        <f t="shared" si="2"/>
        <v>Tekuće pomoći od međunarodnih organizacija</v>
      </c>
      <c r="G11" s="182">
        <v>728500</v>
      </c>
      <c r="H11" s="182">
        <v>0</v>
      </c>
      <c r="I11" s="182">
        <v>0</v>
      </c>
      <c r="K11" s="139" t="str">
        <f t="shared" si="3"/>
        <v>632</v>
      </c>
      <c r="L11" s="139" t="str">
        <f t="shared" si="4"/>
        <v>63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>08008</v>
      </c>
      <c r="B12" s="137" t="str">
        <f>IF(E12="","",VLOOKUP('Opći dio'!$C$3,'Opći dio'!$L$6:$U$137,9,FALSE))</f>
        <v>Javni instituti</v>
      </c>
      <c r="C12" s="184">
        <f t="shared" si="0"/>
        <v>52</v>
      </c>
      <c r="D12" s="136" t="str">
        <f t="shared" si="1"/>
        <v xml:space="preserve">Ostale pomoći i darovnice </v>
      </c>
      <c r="E12" s="148">
        <v>6391</v>
      </c>
      <c r="F12" s="188" t="str">
        <f t="shared" si="2"/>
        <v>Tekući prijenosi između proračunskih korisnika istog proračuna</v>
      </c>
      <c r="G12" s="182">
        <v>1100000</v>
      </c>
      <c r="H12" s="182">
        <v>0</v>
      </c>
      <c r="I12" s="182">
        <v>0</v>
      </c>
      <c r="K12" s="139" t="str">
        <f t="shared" si="3"/>
        <v>639</v>
      </c>
      <c r="L12" s="139" t="str">
        <f t="shared" si="4"/>
        <v>63</v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>08008</v>
      </c>
      <c r="B13" s="137" t="str">
        <f>IF(E13="","",VLOOKUP('Opći dio'!$C$3,'Opći dio'!$L$6:$U$137,9,FALSE))</f>
        <v>Javni instituti</v>
      </c>
      <c r="C13" s="184">
        <f t="shared" si="0"/>
        <v>576</v>
      </c>
      <c r="D13" s="136" t="str">
        <f t="shared" si="1"/>
        <v>Fond solidarnosti EU</v>
      </c>
      <c r="E13" s="148">
        <v>632315761</v>
      </c>
      <c r="F13" s="188" t="str">
        <f t="shared" si="2"/>
        <v>Tekuće pomoći od institucija i tijela EU - Fond solidarnosti EU - potres ožujak 2020.</v>
      </c>
      <c r="G13" s="182">
        <v>7295625</v>
      </c>
      <c r="H13" s="182">
        <v>0</v>
      </c>
      <c r="I13" s="182">
        <v>0</v>
      </c>
      <c r="K13" s="139" t="str">
        <f t="shared" si="3"/>
        <v>632</v>
      </c>
      <c r="L13" s="139" t="str">
        <f t="shared" si="4"/>
        <v>63</v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 xr:uid="{00000000-0009-0000-0000-000001000000}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Y507"/>
  <sheetViews>
    <sheetView showGridLines="0" zoomScaleNormal="100" workbookViewId="0">
      <pane ySplit="2" topLeftCell="A63" activePane="bottomLeft" state="frozen"/>
      <selection pane="bottomLeft" activeCell="K26" sqref="K26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0" t="s">
        <v>731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08008</v>
      </c>
      <c r="B3" s="143" t="str">
        <f>IF(C3="","",VLOOKUP('Opći dio'!$C$3,'Opći dio'!$L$6:$U$137,9,FALSE))</f>
        <v>Javni instituti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790</v>
      </c>
      <c r="H3" s="144" t="str">
        <f>IFERROR(VLOOKUP(G3,$X$6:$Y$297,2,FALSE),"")</f>
        <v>REDOVNA DJELATNOST JAVNIH INSTITUTA</v>
      </c>
      <c r="I3" s="182">
        <v>12771352</v>
      </c>
      <c r="J3" s="182">
        <v>12771352</v>
      </c>
      <c r="K3" s="182">
        <v>12771352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08008</v>
      </c>
      <c r="B4" s="143" t="str">
        <f>IF(C4="","",VLOOKUP('Opći dio'!$C$3,'Opći dio'!$L$6:$U$137,9,FALSE))</f>
        <v>Javni instituti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3114</v>
      </c>
      <c r="F4" s="144" t="str">
        <f t="shared" ref="F4:F67" si="3">IFERROR(VLOOKUP(E4,$R$5:$T$129,2,FALSE),"")</f>
        <v>Plaće za posebne uvjete rada</v>
      </c>
      <c r="G4" s="183" t="s">
        <v>790</v>
      </c>
      <c r="H4" s="144" t="str">
        <f t="shared" ref="H4:H67" si="4">IFERROR(VLOOKUP(G4,$X$6:$Y$297,2,FALSE),"")</f>
        <v>REDOVNA DJELATNOST JAVNIH INSTITUTA</v>
      </c>
      <c r="I4" s="182">
        <v>85027</v>
      </c>
      <c r="J4" s="182">
        <v>85027</v>
      </c>
      <c r="K4" s="182">
        <v>90000</v>
      </c>
      <c r="M4" s="139" t="str">
        <f t="shared" ref="M4:M67" si="5">LEFT(E4,3)</f>
        <v>311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08008</v>
      </c>
      <c r="B5" s="143" t="str">
        <f>IF(C5="","",VLOOKUP('Opći dio'!$C$3,'Opći dio'!$L$6:$U$137,9,FALSE))</f>
        <v>Javni instituti</v>
      </c>
      <c r="C5" s="149">
        <v>11</v>
      </c>
      <c r="D5" s="144" t="str">
        <f t="shared" si="2"/>
        <v>Opći prihodi i primici</v>
      </c>
      <c r="E5" s="149">
        <v>3121</v>
      </c>
      <c r="F5" s="144" t="str">
        <f t="shared" si="3"/>
        <v>Ostali rashodi za zaposlene</v>
      </c>
      <c r="G5" s="183" t="s">
        <v>790</v>
      </c>
      <c r="H5" s="144" t="str">
        <f t="shared" si="4"/>
        <v>REDOVNA DJELATNOST JAVNIH INSTITUTA</v>
      </c>
      <c r="I5" s="182">
        <v>320000</v>
      </c>
      <c r="J5" s="182">
        <v>320000</v>
      </c>
      <c r="K5" s="182">
        <v>330000</v>
      </c>
      <c r="M5" s="139" t="str">
        <f t="shared" si="5"/>
        <v>312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08008</v>
      </c>
      <c r="B6" s="143" t="str">
        <f>IF(C6="","",VLOOKUP('Opći dio'!$C$3,'Opći dio'!$L$6:$U$137,9,FALSE))</f>
        <v>Javni instituti</v>
      </c>
      <c r="C6" s="149">
        <v>11</v>
      </c>
      <c r="D6" s="144" t="str">
        <f t="shared" si="2"/>
        <v>Opći prihodi i primici</v>
      </c>
      <c r="E6" s="149">
        <v>3132</v>
      </c>
      <c r="F6" s="144" t="str">
        <f t="shared" si="3"/>
        <v>Doprinosi za obvezno zdravstveno osiguranje</v>
      </c>
      <c r="G6" s="183" t="s">
        <v>790</v>
      </c>
      <c r="H6" s="144" t="str">
        <f t="shared" si="4"/>
        <v>REDOVNA DJELATNOST JAVNIH INSTITUTA</v>
      </c>
      <c r="I6" s="182">
        <v>2167606</v>
      </c>
      <c r="J6" s="182">
        <v>2167606</v>
      </c>
      <c r="K6" s="182">
        <v>1985520</v>
      </c>
      <c r="M6" s="139" t="str">
        <f t="shared" si="5"/>
        <v>313</v>
      </c>
      <c r="N6" s="139" t="str">
        <f t="shared" si="6"/>
        <v>31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08008</v>
      </c>
      <c r="B7" s="143" t="str">
        <f>IF(C7="","",VLOOKUP('Opći dio'!$C$3,'Opći dio'!$L$6:$U$137,9,FALSE))</f>
        <v>Javni instituti</v>
      </c>
      <c r="C7" s="149">
        <v>11</v>
      </c>
      <c r="D7" s="144" t="str">
        <f t="shared" si="2"/>
        <v>Opći prihodi i primici</v>
      </c>
      <c r="E7" s="149">
        <v>3212</v>
      </c>
      <c r="F7" s="144" t="str">
        <f t="shared" si="3"/>
        <v>Naknade za prijevoz, za rad na terenu i odvojeni život</v>
      </c>
      <c r="G7" s="183" t="s">
        <v>790</v>
      </c>
      <c r="H7" s="144" t="str">
        <f t="shared" si="4"/>
        <v>REDOVNA DJELATNOST JAVNIH INSTITUTA</v>
      </c>
      <c r="I7" s="182">
        <v>238349</v>
      </c>
      <c r="J7" s="182">
        <v>238349</v>
      </c>
      <c r="K7" s="182">
        <v>245000</v>
      </c>
      <c r="M7" s="139" t="str">
        <f t="shared" si="5"/>
        <v>321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08008</v>
      </c>
      <c r="B8" s="143" t="str">
        <f>IF(C8="","",VLOOKUP('Opći dio'!$C$3,'Opći dio'!$L$6:$U$137,9,FALSE))</f>
        <v>Javni instituti</v>
      </c>
      <c r="C8" s="149">
        <v>11</v>
      </c>
      <c r="D8" s="144" t="str">
        <f t="shared" si="2"/>
        <v>Opći prihodi i primici</v>
      </c>
      <c r="E8" s="149">
        <v>3211</v>
      </c>
      <c r="F8" s="144" t="str">
        <f t="shared" si="3"/>
        <v>Službena putovanja</v>
      </c>
      <c r="G8" s="183" t="s">
        <v>798</v>
      </c>
      <c r="H8" s="144" t="str">
        <f t="shared" si="4"/>
        <v>PROGRAMSKO FINANCIRANJE JAVNIH ZNANSTVENIH INSTITUTA</v>
      </c>
      <c r="I8" s="182">
        <v>9000</v>
      </c>
      <c r="J8" s="182">
        <v>9000</v>
      </c>
      <c r="K8" s="182">
        <v>9000</v>
      </c>
      <c r="M8" s="139" t="str">
        <f t="shared" si="5"/>
        <v>321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08008</v>
      </c>
      <c r="B9" s="143" t="str">
        <f>IF(C9="","",VLOOKUP('Opći dio'!$C$3,'Opći dio'!$L$6:$U$137,9,FALSE))</f>
        <v>Javni instituti</v>
      </c>
      <c r="C9" s="149">
        <v>11</v>
      </c>
      <c r="D9" s="144" t="str">
        <f t="shared" si="2"/>
        <v>Opći prihodi i primici</v>
      </c>
      <c r="E9" s="149">
        <v>3213</v>
      </c>
      <c r="F9" s="144" t="str">
        <f t="shared" si="3"/>
        <v>Stručno usavršavanje zaposlenika</v>
      </c>
      <c r="G9" s="183" t="s">
        <v>798</v>
      </c>
      <c r="H9" s="144" t="str">
        <f t="shared" si="4"/>
        <v>PROGRAMSKO FINANCIRANJE JAVNIH ZNANSTVENIH INSTITUTA</v>
      </c>
      <c r="I9" s="182">
        <v>2000</v>
      </c>
      <c r="J9" s="182">
        <v>2000</v>
      </c>
      <c r="K9" s="182">
        <v>2000</v>
      </c>
      <c r="M9" s="139" t="str">
        <f t="shared" si="5"/>
        <v>321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08008</v>
      </c>
      <c r="B10" s="143" t="str">
        <f>IF(C10="","",VLOOKUP('Opći dio'!$C$3,'Opći dio'!$L$6:$U$137,9,FALSE))</f>
        <v>Javni instituti</v>
      </c>
      <c r="C10" s="149">
        <v>11</v>
      </c>
      <c r="D10" s="144" t="str">
        <f t="shared" si="2"/>
        <v>Opći prihodi i primici</v>
      </c>
      <c r="E10" s="149">
        <v>3221</v>
      </c>
      <c r="F10" s="144" t="str">
        <f t="shared" si="3"/>
        <v>Uredski materijal i ostali materijalni rashodi</v>
      </c>
      <c r="G10" s="183" t="s">
        <v>798</v>
      </c>
      <c r="H10" s="144" t="str">
        <f t="shared" si="4"/>
        <v>PROGRAMSKO FINANCIRANJE JAVNIH ZNANSTVENIH INSTITUTA</v>
      </c>
      <c r="I10" s="182">
        <v>95743</v>
      </c>
      <c r="J10" s="182">
        <v>111000</v>
      </c>
      <c r="K10" s="182">
        <v>111000</v>
      </c>
      <c r="M10" s="139" t="str">
        <f t="shared" si="5"/>
        <v>322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08008</v>
      </c>
      <c r="B11" s="143" t="str">
        <f>IF(C11="","",VLOOKUP('Opći dio'!$C$3,'Opći dio'!$L$6:$U$137,9,FALSE))</f>
        <v>Javni instituti</v>
      </c>
      <c r="C11" s="149">
        <v>11</v>
      </c>
      <c r="D11" s="144" t="str">
        <f t="shared" si="2"/>
        <v>Opći prihodi i primici</v>
      </c>
      <c r="E11" s="149">
        <v>3223</v>
      </c>
      <c r="F11" s="144" t="str">
        <f t="shared" si="3"/>
        <v>Energija</v>
      </c>
      <c r="G11" s="183" t="s">
        <v>798</v>
      </c>
      <c r="H11" s="144" t="str">
        <f t="shared" si="4"/>
        <v>PROGRAMSKO FINANCIRANJE JAVNIH ZNANSTVENIH INSTITUTA</v>
      </c>
      <c r="I11" s="182">
        <v>610000</v>
      </c>
      <c r="J11" s="182">
        <v>610000</v>
      </c>
      <c r="K11" s="182">
        <v>610000</v>
      </c>
      <c r="M11" s="139" t="str">
        <f t="shared" si="5"/>
        <v>322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08008</v>
      </c>
      <c r="B12" s="143" t="str">
        <f>IF(C12="","",VLOOKUP('Opći dio'!$C$3,'Opći dio'!$L$6:$U$137,9,FALSE))</f>
        <v>Javni instituti</v>
      </c>
      <c r="C12" s="149">
        <v>11</v>
      </c>
      <c r="D12" s="144" t="str">
        <f t="shared" si="2"/>
        <v>Opći prihodi i primici</v>
      </c>
      <c r="E12" s="149">
        <v>3224</v>
      </c>
      <c r="F12" s="144" t="str">
        <f t="shared" si="3"/>
        <v>Materijal i dijelovi za tekuće i investicijsko održavanje</v>
      </c>
      <c r="G12" s="183" t="s">
        <v>798</v>
      </c>
      <c r="H12" s="144" t="str">
        <f t="shared" si="4"/>
        <v>PROGRAMSKO FINANCIRANJE JAVNIH ZNANSTVENIH INSTITUTA</v>
      </c>
      <c r="I12" s="182">
        <v>195000</v>
      </c>
      <c r="J12" s="182">
        <v>195000</v>
      </c>
      <c r="K12" s="182">
        <v>195000</v>
      </c>
      <c r="M12" s="139" t="str">
        <f t="shared" si="5"/>
        <v>322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08008</v>
      </c>
      <c r="B13" s="143" t="str">
        <f>IF(C13="","",VLOOKUP('Opći dio'!$C$3,'Opći dio'!$L$6:$U$137,9,FALSE))</f>
        <v>Javni instituti</v>
      </c>
      <c r="C13" s="149">
        <v>11</v>
      </c>
      <c r="D13" s="144" t="str">
        <f t="shared" si="2"/>
        <v>Opći prihodi i primici</v>
      </c>
      <c r="E13" s="149">
        <v>3225</v>
      </c>
      <c r="F13" s="144" t="str">
        <f t="shared" si="3"/>
        <v>Sitni inventar i auto gume</v>
      </c>
      <c r="G13" s="183" t="s">
        <v>798</v>
      </c>
      <c r="H13" s="144" t="str">
        <f t="shared" si="4"/>
        <v>PROGRAMSKO FINANCIRANJE JAVNIH ZNANSTVENIH INSTITUTA</v>
      </c>
      <c r="I13" s="182">
        <v>30000</v>
      </c>
      <c r="J13" s="182">
        <v>30000</v>
      </c>
      <c r="K13" s="182">
        <v>30000</v>
      </c>
      <c r="M13" s="139" t="str">
        <f t="shared" si="5"/>
        <v>322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08008</v>
      </c>
      <c r="B14" s="143" t="str">
        <f>IF(C14="","",VLOOKUP('Opći dio'!$C$3,'Opći dio'!$L$6:$U$137,9,FALSE))</f>
        <v>Javni instituti</v>
      </c>
      <c r="C14" s="149">
        <v>11</v>
      </c>
      <c r="D14" s="144" t="str">
        <f t="shared" si="2"/>
        <v>Opći prihodi i primici</v>
      </c>
      <c r="E14" s="149">
        <v>3231</v>
      </c>
      <c r="F14" s="144" t="str">
        <f t="shared" si="3"/>
        <v>Usluge telefona, pošte i prijevoza</v>
      </c>
      <c r="G14" s="183" t="s">
        <v>798</v>
      </c>
      <c r="H14" s="144" t="str">
        <f t="shared" si="4"/>
        <v>PROGRAMSKO FINANCIRANJE JAVNIH ZNANSTVENIH INSTITUTA</v>
      </c>
      <c r="I14" s="182">
        <v>22500</v>
      </c>
      <c r="J14" s="182">
        <v>22500</v>
      </c>
      <c r="K14" s="182">
        <v>22500</v>
      </c>
      <c r="M14" s="139" t="str">
        <f t="shared" si="5"/>
        <v>323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08008</v>
      </c>
      <c r="B15" s="143" t="str">
        <f>IF(C15="","",VLOOKUP('Opći dio'!$C$3,'Opći dio'!$L$6:$U$137,9,FALSE))</f>
        <v>Javni instituti</v>
      </c>
      <c r="C15" s="149">
        <v>11</v>
      </c>
      <c r="D15" s="144" t="str">
        <f t="shared" si="2"/>
        <v>Opći prihodi i primici</v>
      </c>
      <c r="E15" s="149">
        <v>3232</v>
      </c>
      <c r="F15" s="144" t="str">
        <f t="shared" si="3"/>
        <v>Usluge tekućeg i investicijskog održavanja</v>
      </c>
      <c r="G15" s="183" t="s">
        <v>798</v>
      </c>
      <c r="H15" s="144" t="str">
        <f t="shared" si="4"/>
        <v>PROGRAMSKO FINANCIRANJE JAVNIH ZNANSTVENIH INSTITUTA</v>
      </c>
      <c r="I15" s="182">
        <v>180000</v>
      </c>
      <c r="J15" s="182">
        <v>226405</v>
      </c>
      <c r="K15" s="182">
        <v>280000</v>
      </c>
      <c r="M15" s="139" t="str">
        <f t="shared" si="5"/>
        <v>323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08008</v>
      </c>
      <c r="B16" s="143" t="str">
        <f>IF(C16="","",VLOOKUP('Opći dio'!$C$3,'Opći dio'!$L$6:$U$137,9,FALSE))</f>
        <v>Javni instituti</v>
      </c>
      <c r="C16" s="149">
        <v>11</v>
      </c>
      <c r="D16" s="144" t="str">
        <f t="shared" si="2"/>
        <v>Opći prihodi i primici</v>
      </c>
      <c r="E16" s="149">
        <v>3233</v>
      </c>
      <c r="F16" s="144" t="str">
        <f t="shared" si="3"/>
        <v>Usluge promidžbe i informiranja</v>
      </c>
      <c r="G16" s="183" t="s">
        <v>798</v>
      </c>
      <c r="H16" s="144" t="str">
        <f t="shared" si="4"/>
        <v>PROGRAMSKO FINANCIRANJE JAVNIH ZNANSTVENIH INSTITUTA</v>
      </c>
      <c r="I16" s="182">
        <v>50000</v>
      </c>
      <c r="J16" s="182">
        <v>50000</v>
      </c>
      <c r="K16" s="182">
        <v>50000</v>
      </c>
      <c r="M16" s="139" t="str">
        <f t="shared" si="5"/>
        <v>323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08008</v>
      </c>
      <c r="B17" s="143" t="str">
        <f>IF(C17="","",VLOOKUP('Opći dio'!$C$3,'Opći dio'!$L$6:$U$137,9,FALSE))</f>
        <v>Javni instituti</v>
      </c>
      <c r="C17" s="149">
        <v>11</v>
      </c>
      <c r="D17" s="144" t="str">
        <f t="shared" si="2"/>
        <v>Opći prihodi i primici</v>
      </c>
      <c r="E17" s="149">
        <v>3234</v>
      </c>
      <c r="F17" s="144" t="str">
        <f t="shared" si="3"/>
        <v>Komunalne usluge</v>
      </c>
      <c r="G17" s="183" t="s">
        <v>798</v>
      </c>
      <c r="H17" s="144" t="str">
        <f t="shared" si="4"/>
        <v>PROGRAMSKO FINANCIRANJE JAVNIH ZNANSTVENIH INSTITUTA</v>
      </c>
      <c r="I17" s="182">
        <v>203000</v>
      </c>
      <c r="J17" s="182">
        <v>253000</v>
      </c>
      <c r="K17" s="182">
        <v>353000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08008</v>
      </c>
      <c r="B18" s="143" t="str">
        <f>IF(C18="","",VLOOKUP('Opći dio'!$C$3,'Opći dio'!$L$6:$U$137,9,FALSE))</f>
        <v>Javni instituti</v>
      </c>
      <c r="C18" s="149">
        <v>11</v>
      </c>
      <c r="D18" s="144" t="str">
        <f t="shared" si="2"/>
        <v>Opći prihodi i primici</v>
      </c>
      <c r="E18" s="149">
        <v>3235</v>
      </c>
      <c r="F18" s="144" t="str">
        <f t="shared" si="3"/>
        <v>Zakupnine i najamnine</v>
      </c>
      <c r="G18" s="183" t="s">
        <v>798</v>
      </c>
      <c r="H18" s="144" t="str">
        <f t="shared" si="4"/>
        <v>PROGRAMSKO FINANCIRANJE JAVNIH ZNANSTVENIH INSTITUTA</v>
      </c>
      <c r="I18" s="182">
        <v>2000</v>
      </c>
      <c r="J18" s="182">
        <v>2000</v>
      </c>
      <c r="K18" s="182">
        <v>2000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08008</v>
      </c>
      <c r="B19" s="143" t="str">
        <f>IF(C19="","",VLOOKUP('Opći dio'!$C$3,'Opći dio'!$L$6:$U$137,9,FALSE))</f>
        <v>Javni instituti</v>
      </c>
      <c r="C19" s="149">
        <v>11</v>
      </c>
      <c r="D19" s="144" t="str">
        <f t="shared" si="2"/>
        <v>Opći prihodi i primici</v>
      </c>
      <c r="E19" s="149">
        <v>3237</v>
      </c>
      <c r="F19" s="144" t="str">
        <f t="shared" si="3"/>
        <v>Intelektualne i osobne usluge</v>
      </c>
      <c r="G19" s="183" t="s">
        <v>798</v>
      </c>
      <c r="H19" s="144" t="str">
        <f t="shared" si="4"/>
        <v>PROGRAMSKO FINANCIRANJE JAVNIH ZNANSTVENIH INSTITUTA</v>
      </c>
      <c r="I19" s="182">
        <v>50000</v>
      </c>
      <c r="J19" s="182">
        <v>50000</v>
      </c>
      <c r="K19" s="182">
        <v>50000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08008</v>
      </c>
      <c r="B20" s="143" t="str">
        <f>IF(C20="","",VLOOKUP('Opći dio'!$C$3,'Opći dio'!$L$6:$U$137,9,FALSE))</f>
        <v>Javni instituti</v>
      </c>
      <c r="C20" s="149">
        <v>11</v>
      </c>
      <c r="D20" s="144" t="str">
        <f t="shared" si="2"/>
        <v>Opći prihodi i primici</v>
      </c>
      <c r="E20" s="149">
        <v>3238</v>
      </c>
      <c r="F20" s="144" t="str">
        <f t="shared" si="3"/>
        <v>Računalne usluge</v>
      </c>
      <c r="G20" s="183" t="s">
        <v>798</v>
      </c>
      <c r="H20" s="144" t="str">
        <f t="shared" si="4"/>
        <v>PROGRAMSKO FINANCIRANJE JAVNIH ZNANSTVENIH INSTITUTA</v>
      </c>
      <c r="I20" s="182">
        <v>40000</v>
      </c>
      <c r="J20" s="182">
        <v>40000</v>
      </c>
      <c r="K20" s="182">
        <v>40000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08008</v>
      </c>
      <c r="B21" s="143" t="str">
        <f>IF(C21="","",VLOOKUP('Opći dio'!$C$3,'Opći dio'!$L$6:$U$137,9,FALSE))</f>
        <v>Javni instituti</v>
      </c>
      <c r="C21" s="149">
        <v>11</v>
      </c>
      <c r="D21" s="144" t="str">
        <f t="shared" si="2"/>
        <v>Opći prihodi i primici</v>
      </c>
      <c r="E21" s="149">
        <v>3239</v>
      </c>
      <c r="F21" s="144" t="str">
        <f t="shared" si="3"/>
        <v>Ostale usluge</v>
      </c>
      <c r="G21" s="183" t="s">
        <v>798</v>
      </c>
      <c r="H21" s="144" t="str">
        <f t="shared" si="4"/>
        <v>PROGRAMSKO FINANCIRANJE JAVNIH ZNANSTVENIH INSTITUTA</v>
      </c>
      <c r="I21" s="182">
        <v>33000</v>
      </c>
      <c r="J21" s="182">
        <v>33000</v>
      </c>
      <c r="K21" s="182">
        <v>33000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08008</v>
      </c>
      <c r="B22" s="143" t="str">
        <f>IF(C22="","",VLOOKUP('Opći dio'!$C$3,'Opći dio'!$L$6:$U$137,9,FALSE))</f>
        <v>Javni instituti</v>
      </c>
      <c r="C22" s="149">
        <v>11</v>
      </c>
      <c r="D22" s="144" t="str">
        <f t="shared" si="2"/>
        <v>Opći prihodi i primici</v>
      </c>
      <c r="E22" s="149">
        <v>3241</v>
      </c>
      <c r="F22" s="144" t="str">
        <f t="shared" si="3"/>
        <v>Naknade troškova osobama izvan radnog odnosa</v>
      </c>
      <c r="G22" s="183" t="s">
        <v>798</v>
      </c>
      <c r="H22" s="144" t="str">
        <f t="shared" si="4"/>
        <v>PROGRAMSKO FINANCIRANJE JAVNIH ZNANSTVENIH INSTITUTA</v>
      </c>
      <c r="I22" s="182">
        <v>2000</v>
      </c>
      <c r="J22" s="182">
        <v>2000</v>
      </c>
      <c r="K22" s="182">
        <v>2000</v>
      </c>
      <c r="M22" s="139" t="str">
        <f t="shared" si="5"/>
        <v>324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08008</v>
      </c>
      <c r="B23" s="143" t="str">
        <f>IF(C23="","",VLOOKUP('Opći dio'!$C$3,'Opći dio'!$L$6:$U$137,9,FALSE))</f>
        <v>Javni instituti</v>
      </c>
      <c r="C23" s="149">
        <v>11</v>
      </c>
      <c r="D23" s="144" t="str">
        <f t="shared" si="2"/>
        <v>Opći prihodi i primici</v>
      </c>
      <c r="E23" s="149">
        <v>3291</v>
      </c>
      <c r="F23" s="144" t="str">
        <f t="shared" si="3"/>
        <v>Naknade za rad predstavničkih i izvršnih tijela, povjerensta</v>
      </c>
      <c r="G23" s="183" t="s">
        <v>798</v>
      </c>
      <c r="H23" s="144" t="str">
        <f t="shared" si="4"/>
        <v>PROGRAMSKO FINANCIRANJE JAVNIH ZNANSTVENIH INSTITUTA</v>
      </c>
      <c r="I23" s="182">
        <v>30000</v>
      </c>
      <c r="J23" s="182">
        <v>30000</v>
      </c>
      <c r="K23" s="182">
        <v>36867</v>
      </c>
      <c r="M23" s="139" t="str">
        <f t="shared" si="5"/>
        <v>329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08008</v>
      </c>
      <c r="B24" s="143" t="str">
        <f>IF(C24="","",VLOOKUP('Opći dio'!$C$3,'Opći dio'!$L$6:$U$137,9,FALSE))</f>
        <v>Javni instituti</v>
      </c>
      <c r="C24" s="149">
        <v>11</v>
      </c>
      <c r="D24" s="144" t="str">
        <f t="shared" si="2"/>
        <v>Opći prihodi i primici</v>
      </c>
      <c r="E24" s="149">
        <v>3293</v>
      </c>
      <c r="F24" s="144" t="str">
        <f t="shared" si="3"/>
        <v>Reprezentacija</v>
      </c>
      <c r="G24" s="183" t="s">
        <v>798</v>
      </c>
      <c r="H24" s="144" t="str">
        <f t="shared" si="4"/>
        <v>PROGRAMSKO FINANCIRANJE JAVNIH ZNANSTVENIH INSTITUTA</v>
      </c>
      <c r="I24" s="182">
        <v>50000</v>
      </c>
      <c r="J24" s="182">
        <v>50000</v>
      </c>
      <c r="K24" s="182">
        <v>50000</v>
      </c>
      <c r="M24" s="139" t="str">
        <f t="shared" si="5"/>
        <v>329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08008</v>
      </c>
      <c r="B25" s="143" t="str">
        <f>IF(C25="","",VLOOKUP('Opći dio'!$C$3,'Opći dio'!$L$6:$U$137,9,FALSE))</f>
        <v>Javni instituti</v>
      </c>
      <c r="C25" s="149">
        <v>11</v>
      </c>
      <c r="D25" s="144" t="str">
        <f t="shared" si="2"/>
        <v>Opći prihodi i primici</v>
      </c>
      <c r="E25" s="149">
        <v>3294</v>
      </c>
      <c r="F25" s="144" t="str">
        <f t="shared" si="3"/>
        <v>Članarine i norme</v>
      </c>
      <c r="G25" s="183" t="s">
        <v>798</v>
      </c>
      <c r="H25" s="144" t="str">
        <f t="shared" si="4"/>
        <v>PROGRAMSKO FINANCIRANJE JAVNIH ZNANSTVENIH INSTITUTA</v>
      </c>
      <c r="I25" s="182">
        <v>30000</v>
      </c>
      <c r="J25" s="182">
        <v>30000</v>
      </c>
      <c r="K25" s="182">
        <v>30000</v>
      </c>
      <c r="M25" s="139" t="str">
        <f t="shared" si="5"/>
        <v>329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08008</v>
      </c>
      <c r="B26" s="143" t="str">
        <f>IF(C26="","",VLOOKUP('Opći dio'!$C$3,'Opći dio'!$L$6:$U$137,9,FALSE))</f>
        <v>Javni instituti</v>
      </c>
      <c r="C26" s="149">
        <v>11</v>
      </c>
      <c r="D26" s="144" t="str">
        <f t="shared" si="2"/>
        <v>Opći prihodi i primici</v>
      </c>
      <c r="E26" s="149">
        <v>3295</v>
      </c>
      <c r="F26" s="144" t="str">
        <f t="shared" si="3"/>
        <v>Pristojbe i naknade</v>
      </c>
      <c r="G26" s="183" t="s">
        <v>798</v>
      </c>
      <c r="H26" s="144" t="str">
        <f t="shared" si="4"/>
        <v>PROGRAMSKO FINANCIRANJE JAVNIH ZNANSTVENIH INSTITUTA</v>
      </c>
      <c r="I26" s="182">
        <v>30000</v>
      </c>
      <c r="J26" s="182">
        <v>30000</v>
      </c>
      <c r="K26" s="182">
        <v>30000</v>
      </c>
      <c r="M26" s="139" t="str">
        <f t="shared" si="5"/>
        <v>329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08008</v>
      </c>
      <c r="B27" s="143" t="str">
        <f>IF(C27="","",VLOOKUP('Opći dio'!$C$3,'Opći dio'!$L$6:$U$137,9,FALSE))</f>
        <v>Javni instituti</v>
      </c>
      <c r="C27" s="149">
        <v>11</v>
      </c>
      <c r="D27" s="144" t="str">
        <f t="shared" si="2"/>
        <v>Opći prihodi i primici</v>
      </c>
      <c r="E27" s="149">
        <v>3299</v>
      </c>
      <c r="F27" s="144" t="str">
        <f t="shared" si="3"/>
        <v>Ostali nespomenuti rashodi poslovanja</v>
      </c>
      <c r="G27" s="183" t="s">
        <v>798</v>
      </c>
      <c r="H27" s="144" t="str">
        <f t="shared" si="4"/>
        <v>PROGRAMSKO FINANCIRANJE JAVNIH ZNANSTVENIH INSTITUTA</v>
      </c>
      <c r="I27" s="182">
        <v>5000</v>
      </c>
      <c r="J27" s="182">
        <v>5000</v>
      </c>
      <c r="K27" s="182">
        <v>5000</v>
      </c>
      <c r="M27" s="139" t="str">
        <f t="shared" si="5"/>
        <v>329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08008</v>
      </c>
      <c r="B28" s="143" t="str">
        <f>IF(C28="","",VLOOKUP('Opći dio'!$C$3,'Opći dio'!$L$6:$U$137,9,FALSE))</f>
        <v>Javni instituti</v>
      </c>
      <c r="C28" s="149">
        <v>11</v>
      </c>
      <c r="D28" s="144" t="str">
        <f t="shared" si="2"/>
        <v>Opći prihodi i primici</v>
      </c>
      <c r="E28" s="149">
        <v>3431</v>
      </c>
      <c r="F28" s="144" t="str">
        <f t="shared" si="3"/>
        <v>Bankarske usluge i usluge platnog prometa</v>
      </c>
      <c r="G28" s="183" t="s">
        <v>798</v>
      </c>
      <c r="H28" s="144" t="str">
        <f t="shared" si="4"/>
        <v>PROGRAMSKO FINANCIRANJE JAVNIH ZNANSTVENIH INSTITUTA</v>
      </c>
      <c r="I28" s="182">
        <v>8500</v>
      </c>
      <c r="J28" s="182">
        <v>8500</v>
      </c>
      <c r="K28" s="182">
        <v>8500</v>
      </c>
      <c r="M28" s="139" t="str">
        <f t="shared" si="5"/>
        <v>343</v>
      </c>
      <c r="N28" s="139" t="str">
        <f t="shared" si="6"/>
        <v>34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08008</v>
      </c>
      <c r="B29" s="143" t="str">
        <f>IF(C29="","",VLOOKUP('Opći dio'!$C$3,'Opći dio'!$L$6:$U$137,9,FALSE))</f>
        <v>Javni instituti</v>
      </c>
      <c r="C29" s="149">
        <v>11</v>
      </c>
      <c r="D29" s="144" t="str">
        <f t="shared" si="2"/>
        <v>Opći prihodi i primici</v>
      </c>
      <c r="E29" s="149">
        <v>3432</v>
      </c>
      <c r="F29" s="144" t="str">
        <f t="shared" si="3"/>
        <v>Negativne tečajne razlike i razlike zbog primjene valutne kl</v>
      </c>
      <c r="G29" s="183" t="s">
        <v>798</v>
      </c>
      <c r="H29" s="144" t="str">
        <f t="shared" si="4"/>
        <v>PROGRAMSKO FINANCIRANJE JAVNIH ZNANSTVENIH INSTITUTA</v>
      </c>
      <c r="I29" s="182">
        <v>1000</v>
      </c>
      <c r="J29" s="182">
        <v>1000</v>
      </c>
      <c r="K29" s="182">
        <v>1000</v>
      </c>
      <c r="M29" s="139" t="str">
        <f t="shared" si="5"/>
        <v>343</v>
      </c>
      <c r="N29" s="139" t="str">
        <f t="shared" si="6"/>
        <v>34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08008</v>
      </c>
      <c r="B30" s="143" t="str">
        <f>IF(C30="","",VLOOKUP('Opći dio'!$C$3,'Opći dio'!$L$6:$U$137,9,FALSE))</f>
        <v>Javni instituti</v>
      </c>
      <c r="C30" s="149">
        <v>11</v>
      </c>
      <c r="D30" s="144" t="str">
        <f t="shared" si="2"/>
        <v>Opći prihodi i primici</v>
      </c>
      <c r="E30" s="149">
        <v>3721</v>
      </c>
      <c r="F30" s="144" t="str">
        <f t="shared" si="3"/>
        <v>Naknade građanima i kućanstvima u novcu</v>
      </c>
      <c r="G30" s="183" t="s">
        <v>798</v>
      </c>
      <c r="H30" s="144" t="str">
        <f t="shared" si="4"/>
        <v>PROGRAMSKO FINANCIRANJE JAVNIH ZNANSTVENIH INSTITUTA</v>
      </c>
      <c r="I30" s="182">
        <v>50000</v>
      </c>
      <c r="J30" s="182">
        <v>50000</v>
      </c>
      <c r="K30" s="182">
        <v>50000</v>
      </c>
      <c r="M30" s="139" t="str">
        <f t="shared" si="5"/>
        <v>372</v>
      </c>
      <c r="N30" s="139" t="str">
        <f t="shared" si="6"/>
        <v>37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08008</v>
      </c>
      <c r="B31" s="143" t="str">
        <f>IF(C31="","",VLOOKUP('Opći dio'!$C$3,'Opći dio'!$L$6:$U$137,9,FALSE))</f>
        <v>Javni instituti</v>
      </c>
      <c r="C31" s="149">
        <v>11</v>
      </c>
      <c r="D31" s="144" t="str">
        <f t="shared" si="2"/>
        <v>Opći prihodi i primici</v>
      </c>
      <c r="E31" s="149">
        <v>4221</v>
      </c>
      <c r="F31" s="144" t="str">
        <f t="shared" si="3"/>
        <v>Uredska oprema i namještaj</v>
      </c>
      <c r="G31" s="183" t="s">
        <v>798</v>
      </c>
      <c r="H31" s="144" t="str">
        <f t="shared" si="4"/>
        <v>PROGRAMSKO FINANCIRANJE JAVNIH ZNANSTVENIH INSTITUTA</v>
      </c>
      <c r="I31" s="182">
        <v>135000</v>
      </c>
      <c r="J31" s="182">
        <v>235000</v>
      </c>
      <c r="K31" s="182">
        <v>235000</v>
      </c>
      <c r="M31" s="139" t="str">
        <f t="shared" si="5"/>
        <v>422</v>
      </c>
      <c r="N31" s="139" t="str">
        <f t="shared" si="6"/>
        <v>42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08008</v>
      </c>
      <c r="B32" s="143" t="str">
        <f>IF(C32="","",VLOOKUP('Opći dio'!$C$3,'Opći dio'!$L$6:$U$137,9,FALSE))</f>
        <v>Javni instituti</v>
      </c>
      <c r="C32" s="149">
        <v>11</v>
      </c>
      <c r="D32" s="144" t="str">
        <f t="shared" si="2"/>
        <v>Opći prihodi i primici</v>
      </c>
      <c r="E32" s="149">
        <v>4222</v>
      </c>
      <c r="F32" s="144" t="str">
        <f t="shared" si="3"/>
        <v>Komunikacijska oprema</v>
      </c>
      <c r="G32" s="183" t="s">
        <v>798</v>
      </c>
      <c r="H32" s="144" t="str">
        <f t="shared" si="4"/>
        <v>PROGRAMSKO FINANCIRANJE JAVNIH ZNANSTVENIH INSTITUTA</v>
      </c>
      <c r="I32" s="182">
        <v>5000</v>
      </c>
      <c r="J32" s="182">
        <v>5000</v>
      </c>
      <c r="K32" s="182">
        <v>5000</v>
      </c>
      <c r="M32" s="139" t="str">
        <f t="shared" si="5"/>
        <v>422</v>
      </c>
      <c r="N32" s="139" t="str">
        <f t="shared" si="6"/>
        <v>42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08008</v>
      </c>
      <c r="B33" s="143" t="str">
        <f>IF(C33="","",VLOOKUP('Opći dio'!$C$3,'Opći dio'!$L$6:$U$137,9,FALSE))</f>
        <v>Javni instituti</v>
      </c>
      <c r="C33" s="149">
        <v>11</v>
      </c>
      <c r="D33" s="144" t="str">
        <f t="shared" si="2"/>
        <v>Opći prihodi i primici</v>
      </c>
      <c r="E33" s="149">
        <v>4223</v>
      </c>
      <c r="F33" s="144" t="str">
        <f t="shared" si="3"/>
        <v>Oprema za održavanje i zaštitu</v>
      </c>
      <c r="G33" s="183" t="s">
        <v>798</v>
      </c>
      <c r="H33" s="144" t="str">
        <f t="shared" si="4"/>
        <v>PROGRAMSKO FINANCIRANJE JAVNIH ZNANSTVENIH INSTITUTA</v>
      </c>
      <c r="I33" s="182">
        <v>30000</v>
      </c>
      <c r="J33" s="182">
        <v>30000</v>
      </c>
      <c r="K33" s="182">
        <v>30000</v>
      </c>
      <c r="M33" s="139" t="str">
        <f t="shared" si="5"/>
        <v>422</v>
      </c>
      <c r="N33" s="139" t="str">
        <f t="shared" si="6"/>
        <v>42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08008</v>
      </c>
      <c r="B34" s="143" t="str">
        <f>IF(C34="","",VLOOKUP('Opći dio'!$C$3,'Opći dio'!$L$6:$U$137,9,FALSE))</f>
        <v>Javni instituti</v>
      </c>
      <c r="C34" s="149">
        <v>11</v>
      </c>
      <c r="D34" s="144" t="str">
        <f t="shared" si="2"/>
        <v>Opći prihodi i primici</v>
      </c>
      <c r="E34" s="149">
        <v>3227</v>
      </c>
      <c r="F34" s="144" t="str">
        <f t="shared" si="3"/>
        <v>Službena, radna i zaštitna odjeća i obuća</v>
      </c>
      <c r="G34" s="183" t="s">
        <v>798</v>
      </c>
      <c r="H34" s="144" t="str">
        <f t="shared" si="4"/>
        <v>PROGRAMSKO FINANCIRANJE JAVNIH ZNANSTVENIH INSTITUTA</v>
      </c>
      <c r="I34" s="182">
        <v>4371</v>
      </c>
      <c r="J34" s="182">
        <v>4371</v>
      </c>
      <c r="K34" s="182">
        <v>4371</v>
      </c>
      <c r="M34" s="139" t="str">
        <f t="shared" si="5"/>
        <v>322</v>
      </c>
      <c r="N34" s="139" t="str">
        <f t="shared" si="6"/>
        <v>32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08008</v>
      </c>
      <c r="B35" s="143" t="str">
        <f>IF(C35="","",VLOOKUP('Opći dio'!$C$3,'Opći dio'!$L$6:$U$137,9,FALSE))</f>
        <v>Javni instituti</v>
      </c>
      <c r="C35" s="149">
        <v>11</v>
      </c>
      <c r="D35" s="144" t="str">
        <f t="shared" si="2"/>
        <v>Opći prihodi i primici</v>
      </c>
      <c r="E35" s="149">
        <v>3236</v>
      </c>
      <c r="F35" s="144" t="str">
        <f t="shared" si="3"/>
        <v>Zdravstvene i veterinarske usluge</v>
      </c>
      <c r="G35" s="183" t="s">
        <v>798</v>
      </c>
      <c r="H35" s="144" t="str">
        <f t="shared" si="4"/>
        <v>PROGRAMSKO FINANCIRANJE JAVNIH ZNANSTVENIH INSTITUTA</v>
      </c>
      <c r="I35" s="182">
        <v>50000</v>
      </c>
      <c r="J35" s="182">
        <v>50000</v>
      </c>
      <c r="K35" s="182">
        <v>50000</v>
      </c>
      <c r="M35" s="139" t="str">
        <f t="shared" si="5"/>
        <v>323</v>
      </c>
      <c r="N35" s="139" t="str">
        <f t="shared" si="6"/>
        <v>32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08008</v>
      </c>
      <c r="B36" s="143" t="str">
        <f>IF(C36="","",VLOOKUP('Opći dio'!$C$3,'Opći dio'!$L$6:$U$137,9,FALSE))</f>
        <v>Javni instituti</v>
      </c>
      <c r="C36" s="149">
        <v>31</v>
      </c>
      <c r="D36" s="144" t="str">
        <f t="shared" si="2"/>
        <v>Vlastiti prihodi</v>
      </c>
      <c r="E36" s="149">
        <v>3111</v>
      </c>
      <c r="F36" s="144" t="str">
        <f t="shared" si="3"/>
        <v>Plaće za redovan rad</v>
      </c>
      <c r="G36" s="183" t="s">
        <v>790</v>
      </c>
      <c r="H36" s="144" t="str">
        <f t="shared" si="4"/>
        <v>REDOVNA DJELATNOST JAVNIH INSTITUTA</v>
      </c>
      <c r="I36" s="182">
        <v>30000</v>
      </c>
      <c r="J36" s="182">
        <v>40000</v>
      </c>
      <c r="K36" s="182">
        <v>50000</v>
      </c>
      <c r="M36" s="139" t="str">
        <f t="shared" si="5"/>
        <v>311</v>
      </c>
      <c r="N36" s="139" t="str">
        <f t="shared" si="6"/>
        <v>31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08008</v>
      </c>
      <c r="B37" s="143" t="str">
        <f>IF(C37="","",VLOOKUP('Opći dio'!$C$3,'Opći dio'!$L$6:$U$137,9,FALSE))</f>
        <v>Javni instituti</v>
      </c>
      <c r="C37" s="149">
        <v>31</v>
      </c>
      <c r="D37" s="144" t="str">
        <f t="shared" si="2"/>
        <v>Vlastiti prihodi</v>
      </c>
      <c r="E37" s="149">
        <v>3121</v>
      </c>
      <c r="F37" s="144" t="str">
        <f t="shared" si="3"/>
        <v>Ostali rashodi za zaposlene</v>
      </c>
      <c r="G37" s="183" t="s">
        <v>790</v>
      </c>
      <c r="H37" s="144" t="str">
        <f t="shared" si="4"/>
        <v>REDOVNA DJELATNOST JAVNIH INSTITUTA</v>
      </c>
      <c r="I37" s="182">
        <v>40000</v>
      </c>
      <c r="J37" s="182">
        <v>40000</v>
      </c>
      <c r="K37" s="182">
        <v>40000</v>
      </c>
      <c r="M37" s="139" t="str">
        <f t="shared" si="5"/>
        <v>312</v>
      </c>
      <c r="N37" s="139" t="str">
        <f t="shared" si="6"/>
        <v>31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08008</v>
      </c>
      <c r="B38" s="143" t="str">
        <f>IF(C38="","",VLOOKUP('Opći dio'!$C$3,'Opći dio'!$L$6:$U$137,9,FALSE))</f>
        <v>Javni instituti</v>
      </c>
      <c r="C38" s="149">
        <v>31</v>
      </c>
      <c r="D38" s="144" t="str">
        <f t="shared" si="2"/>
        <v>Vlastiti prihodi</v>
      </c>
      <c r="E38" s="149">
        <v>3132</v>
      </c>
      <c r="F38" s="144" t="str">
        <f t="shared" si="3"/>
        <v>Doprinosi za obvezno zdravstveno osiguranje</v>
      </c>
      <c r="G38" s="183" t="s">
        <v>790</v>
      </c>
      <c r="H38" s="144" t="str">
        <f t="shared" si="4"/>
        <v>REDOVNA DJELATNOST JAVNIH INSTITUTA</v>
      </c>
      <c r="I38" s="182">
        <v>2500</v>
      </c>
      <c r="J38" s="182">
        <v>3500</v>
      </c>
      <c r="K38" s="182">
        <v>4500</v>
      </c>
      <c r="M38" s="139" t="str">
        <f t="shared" si="5"/>
        <v>313</v>
      </c>
      <c r="N38" s="139" t="str">
        <f t="shared" si="6"/>
        <v>31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08008</v>
      </c>
      <c r="B39" s="143" t="str">
        <f>IF(C39="","",VLOOKUP('Opći dio'!$C$3,'Opći dio'!$L$6:$U$137,9,FALSE))</f>
        <v>Javni instituti</v>
      </c>
      <c r="C39" s="149">
        <v>31</v>
      </c>
      <c r="D39" s="144" t="str">
        <f t="shared" si="2"/>
        <v>Vlastiti prihodi</v>
      </c>
      <c r="E39" s="149">
        <v>3211</v>
      </c>
      <c r="F39" s="144" t="str">
        <f t="shared" si="3"/>
        <v>Službena putovanja</v>
      </c>
      <c r="G39" s="183" t="s">
        <v>790</v>
      </c>
      <c r="H39" s="144" t="str">
        <f t="shared" si="4"/>
        <v>REDOVNA DJELATNOST JAVNIH INSTITUTA</v>
      </c>
      <c r="I39" s="182">
        <v>1000</v>
      </c>
      <c r="J39" s="182">
        <v>1000</v>
      </c>
      <c r="K39" s="182">
        <v>1000</v>
      </c>
      <c r="M39" s="139" t="str">
        <f t="shared" si="5"/>
        <v>321</v>
      </c>
      <c r="N39" s="139" t="str">
        <f t="shared" si="6"/>
        <v>32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08008</v>
      </c>
      <c r="B40" s="143" t="str">
        <f>IF(C40="","",VLOOKUP('Opći dio'!$C$3,'Opći dio'!$L$6:$U$137,9,FALSE))</f>
        <v>Javni instituti</v>
      </c>
      <c r="C40" s="149">
        <v>31</v>
      </c>
      <c r="D40" s="144" t="str">
        <f t="shared" si="2"/>
        <v>Vlastiti prihodi</v>
      </c>
      <c r="E40" s="149">
        <v>3232</v>
      </c>
      <c r="F40" s="144" t="str">
        <f t="shared" si="3"/>
        <v>Usluge tekućeg i investicijskog održavanja</v>
      </c>
      <c r="G40" s="183" t="s">
        <v>790</v>
      </c>
      <c r="H40" s="144" t="str">
        <f t="shared" si="4"/>
        <v>REDOVNA DJELATNOST JAVNIH INSTITUTA</v>
      </c>
      <c r="I40" s="182">
        <v>10000</v>
      </c>
      <c r="J40" s="182">
        <v>5000</v>
      </c>
      <c r="K40" s="182">
        <v>5000</v>
      </c>
      <c r="M40" s="139" t="str">
        <f t="shared" si="5"/>
        <v>323</v>
      </c>
      <c r="N40" s="139" t="str">
        <f t="shared" si="6"/>
        <v>32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08008</v>
      </c>
      <c r="B41" s="143" t="str">
        <f>IF(C41="","",VLOOKUP('Opći dio'!$C$3,'Opći dio'!$L$6:$U$137,9,FALSE))</f>
        <v>Javni instituti</v>
      </c>
      <c r="C41" s="149">
        <v>31</v>
      </c>
      <c r="D41" s="144" t="str">
        <f t="shared" si="2"/>
        <v>Vlastiti prihodi</v>
      </c>
      <c r="E41" s="149">
        <v>3233</v>
      </c>
      <c r="F41" s="144" t="str">
        <f t="shared" si="3"/>
        <v>Usluge promidžbe i informiranja</v>
      </c>
      <c r="G41" s="183" t="s">
        <v>790</v>
      </c>
      <c r="H41" s="144" t="str">
        <f t="shared" si="4"/>
        <v>REDOVNA DJELATNOST JAVNIH INSTITUTA</v>
      </c>
      <c r="I41" s="182">
        <v>17000</v>
      </c>
      <c r="J41" s="182">
        <v>11000</v>
      </c>
      <c r="K41" s="182">
        <v>11000</v>
      </c>
      <c r="M41" s="139" t="str">
        <f t="shared" si="5"/>
        <v>323</v>
      </c>
      <c r="N41" s="139" t="str">
        <f t="shared" si="6"/>
        <v>32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08008</v>
      </c>
      <c r="B42" s="143" t="str">
        <f>IF(C42="","",VLOOKUP('Opći dio'!$C$3,'Opći dio'!$L$6:$U$137,9,FALSE))</f>
        <v>Javni instituti</v>
      </c>
      <c r="C42" s="149">
        <v>31</v>
      </c>
      <c r="D42" s="144" t="str">
        <f t="shared" si="2"/>
        <v>Vlastiti prihodi</v>
      </c>
      <c r="E42" s="149">
        <v>3237</v>
      </c>
      <c r="F42" s="144" t="str">
        <f t="shared" si="3"/>
        <v>Intelektualne i osobne usluge</v>
      </c>
      <c r="G42" s="183" t="s">
        <v>790</v>
      </c>
      <c r="H42" s="144" t="str">
        <f t="shared" si="4"/>
        <v>REDOVNA DJELATNOST JAVNIH INSTITUTA</v>
      </c>
      <c r="I42" s="182">
        <v>25000</v>
      </c>
      <c r="J42" s="182">
        <v>25000</v>
      </c>
      <c r="K42" s="182">
        <v>25000</v>
      </c>
      <c r="M42" s="139" t="str">
        <f t="shared" si="5"/>
        <v>323</v>
      </c>
      <c r="N42" s="139" t="str">
        <f t="shared" si="6"/>
        <v>32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08008</v>
      </c>
      <c r="B43" s="143" t="str">
        <f>IF(C43="","",VLOOKUP('Opći dio'!$C$3,'Opći dio'!$L$6:$U$137,9,FALSE))</f>
        <v>Javni instituti</v>
      </c>
      <c r="C43" s="149">
        <v>31</v>
      </c>
      <c r="D43" s="144" t="str">
        <f t="shared" si="2"/>
        <v>Vlastiti prihodi</v>
      </c>
      <c r="E43" s="149">
        <v>3431</v>
      </c>
      <c r="F43" s="144" t="str">
        <f t="shared" si="3"/>
        <v>Bankarske usluge i usluge platnog prometa</v>
      </c>
      <c r="G43" s="183" t="s">
        <v>790</v>
      </c>
      <c r="H43" s="144" t="str">
        <f t="shared" si="4"/>
        <v>REDOVNA DJELATNOST JAVNIH INSTITUTA</v>
      </c>
      <c r="I43" s="182">
        <v>1000</v>
      </c>
      <c r="J43" s="182">
        <v>1000</v>
      </c>
      <c r="K43" s="182">
        <v>1000</v>
      </c>
      <c r="M43" s="139" t="str">
        <f t="shared" si="5"/>
        <v>343</v>
      </c>
      <c r="N43" s="139" t="str">
        <f t="shared" si="6"/>
        <v>34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08008</v>
      </c>
      <c r="B44" s="143" t="str">
        <f>IF(C44="","",VLOOKUP('Opći dio'!$C$3,'Opći dio'!$L$6:$U$137,9,FALSE))</f>
        <v>Javni instituti</v>
      </c>
      <c r="C44" s="149">
        <v>31</v>
      </c>
      <c r="D44" s="144" t="str">
        <f t="shared" si="2"/>
        <v>Vlastiti prihodi</v>
      </c>
      <c r="E44" s="149">
        <v>3721</v>
      </c>
      <c r="F44" s="144" t="str">
        <f t="shared" si="3"/>
        <v>Naknade građanima i kućanstvima u novcu</v>
      </c>
      <c r="G44" s="183" t="s">
        <v>790</v>
      </c>
      <c r="H44" s="144" t="str">
        <f t="shared" si="4"/>
        <v>REDOVNA DJELATNOST JAVNIH INSTITUTA</v>
      </c>
      <c r="I44" s="182">
        <v>8000</v>
      </c>
      <c r="J44" s="182">
        <v>8000</v>
      </c>
      <c r="K44" s="182">
        <v>8000</v>
      </c>
      <c r="M44" s="139" t="str">
        <f t="shared" si="5"/>
        <v>372</v>
      </c>
      <c r="N44" s="139" t="str">
        <f t="shared" si="6"/>
        <v>37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08008</v>
      </c>
      <c r="B45" s="143" t="str">
        <f>IF(C45="","",VLOOKUP('Opći dio'!$C$3,'Opći dio'!$L$6:$U$137,9,FALSE))</f>
        <v>Javni instituti</v>
      </c>
      <c r="C45" s="149">
        <v>31</v>
      </c>
      <c r="D45" s="144" t="str">
        <f t="shared" si="2"/>
        <v>Vlastiti prihodi</v>
      </c>
      <c r="E45" s="149">
        <v>4225</v>
      </c>
      <c r="F45" s="144" t="str">
        <f t="shared" si="3"/>
        <v>Instrumenti, uređaji i strojevi</v>
      </c>
      <c r="G45" s="183" t="s">
        <v>790</v>
      </c>
      <c r="H45" s="144" t="str">
        <f t="shared" si="4"/>
        <v>REDOVNA DJELATNOST JAVNIH INSTITUTA</v>
      </c>
      <c r="I45" s="182">
        <v>50000</v>
      </c>
      <c r="J45" s="182">
        <v>50000</v>
      </c>
      <c r="K45" s="182">
        <v>50000</v>
      </c>
      <c r="M45" s="139" t="str">
        <f t="shared" si="5"/>
        <v>422</v>
      </c>
      <c r="N45" s="139" t="str">
        <f t="shared" si="6"/>
        <v>42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08008</v>
      </c>
      <c r="B46" s="143" t="str">
        <f>IF(C46="","",VLOOKUP('Opći dio'!$C$3,'Opći dio'!$L$6:$U$137,9,FALSE))</f>
        <v>Javni instituti</v>
      </c>
      <c r="C46" s="149">
        <v>52</v>
      </c>
      <c r="D46" s="144" t="str">
        <f t="shared" si="2"/>
        <v>Ostale pomoći</v>
      </c>
      <c r="E46" s="149">
        <v>3111</v>
      </c>
      <c r="F46" s="144" t="str">
        <f t="shared" si="3"/>
        <v>Plaće za redovan rad</v>
      </c>
      <c r="G46" s="183" t="s">
        <v>797</v>
      </c>
      <c r="H46" s="144" t="str">
        <f t="shared" si="4"/>
        <v>REDOVNA DJELATNOST JAVNIH INSTITUTA (IZ EVIDENCIJSKIH PRIHODA)</v>
      </c>
      <c r="I46" s="182">
        <v>1754000</v>
      </c>
      <c r="J46" s="182">
        <v>1779000</v>
      </c>
      <c r="K46" s="182">
        <v>1779000</v>
      </c>
      <c r="M46" s="139" t="str">
        <f t="shared" si="5"/>
        <v>311</v>
      </c>
      <c r="N46" s="139" t="str">
        <f t="shared" si="6"/>
        <v>31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08008</v>
      </c>
      <c r="B47" s="143" t="str">
        <f>IF(C47="","",VLOOKUP('Opći dio'!$C$3,'Opći dio'!$L$6:$U$137,9,FALSE))</f>
        <v>Javni instituti</v>
      </c>
      <c r="C47" s="149">
        <v>52</v>
      </c>
      <c r="D47" s="144" t="str">
        <f t="shared" si="2"/>
        <v>Ostale pomoći</v>
      </c>
      <c r="E47" s="149">
        <v>3121</v>
      </c>
      <c r="F47" s="144" t="str">
        <f t="shared" si="3"/>
        <v>Ostali rashodi za zaposlene</v>
      </c>
      <c r="G47" s="183" t="s">
        <v>797</v>
      </c>
      <c r="H47" s="144" t="str">
        <f t="shared" si="4"/>
        <v>REDOVNA DJELATNOST JAVNIH INSTITUTA (IZ EVIDENCIJSKIH PRIHODA)</v>
      </c>
      <c r="I47" s="182">
        <v>45000</v>
      </c>
      <c r="J47" s="182">
        <v>50000</v>
      </c>
      <c r="K47" s="182">
        <v>60000</v>
      </c>
      <c r="M47" s="139" t="str">
        <f t="shared" si="5"/>
        <v>312</v>
      </c>
      <c r="N47" s="139" t="str">
        <f t="shared" si="6"/>
        <v>31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08008</v>
      </c>
      <c r="B48" s="143" t="str">
        <f>IF(C48="","",VLOOKUP('Opći dio'!$C$3,'Opći dio'!$L$6:$U$137,9,FALSE))</f>
        <v>Javni instituti</v>
      </c>
      <c r="C48" s="149">
        <v>52</v>
      </c>
      <c r="D48" s="144" t="str">
        <f t="shared" si="2"/>
        <v>Ostale pomoći</v>
      </c>
      <c r="E48" s="149">
        <v>3132</v>
      </c>
      <c r="F48" s="144" t="str">
        <f t="shared" si="3"/>
        <v>Doprinosi za obvezno zdravstveno osiguranje</v>
      </c>
      <c r="G48" s="183" t="s">
        <v>797</v>
      </c>
      <c r="H48" s="144" t="str">
        <f t="shared" si="4"/>
        <v>REDOVNA DJELATNOST JAVNIH INSTITUTA (IZ EVIDENCIJSKIH PRIHODA)</v>
      </c>
      <c r="I48" s="182">
        <v>300000</v>
      </c>
      <c r="J48" s="182">
        <v>305000</v>
      </c>
      <c r="K48" s="182">
        <v>305000</v>
      </c>
      <c r="M48" s="139" t="str">
        <f t="shared" si="5"/>
        <v>313</v>
      </c>
      <c r="N48" s="139" t="str">
        <f t="shared" si="6"/>
        <v>31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08008</v>
      </c>
      <c r="B49" s="143" t="str">
        <f>IF(C49="","",VLOOKUP('Opći dio'!$C$3,'Opći dio'!$L$6:$U$137,9,FALSE))</f>
        <v>Javni instituti</v>
      </c>
      <c r="C49" s="149">
        <v>52</v>
      </c>
      <c r="D49" s="144" t="str">
        <f t="shared" si="2"/>
        <v>Ostale pomoći</v>
      </c>
      <c r="E49" s="149">
        <v>3211</v>
      </c>
      <c r="F49" s="144" t="str">
        <f t="shared" si="3"/>
        <v>Službena putovanja</v>
      </c>
      <c r="G49" s="183" t="s">
        <v>797</v>
      </c>
      <c r="H49" s="144" t="str">
        <f t="shared" si="4"/>
        <v>REDOVNA DJELATNOST JAVNIH INSTITUTA (IZ EVIDENCIJSKIH PRIHODA)</v>
      </c>
      <c r="I49" s="182">
        <v>180000</v>
      </c>
      <c r="J49" s="182">
        <v>150000</v>
      </c>
      <c r="K49" s="182">
        <v>160000</v>
      </c>
      <c r="M49" s="139" t="str">
        <f t="shared" si="5"/>
        <v>321</v>
      </c>
      <c r="N49" s="139" t="str">
        <f t="shared" si="6"/>
        <v>32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08008</v>
      </c>
      <c r="B50" s="143" t="str">
        <f>IF(C50="","",VLOOKUP('Opći dio'!$C$3,'Opći dio'!$L$6:$U$137,9,FALSE))</f>
        <v>Javni instituti</v>
      </c>
      <c r="C50" s="149">
        <v>52</v>
      </c>
      <c r="D50" s="144" t="str">
        <f t="shared" si="2"/>
        <v>Ostale pomoći</v>
      </c>
      <c r="E50" s="149">
        <v>3212</v>
      </c>
      <c r="F50" s="144" t="str">
        <f t="shared" si="3"/>
        <v>Naknade za prijevoz, za rad na terenu i odvojeni život</v>
      </c>
      <c r="G50" s="183" t="s">
        <v>797</v>
      </c>
      <c r="H50" s="144" t="str">
        <f t="shared" si="4"/>
        <v>REDOVNA DJELATNOST JAVNIH INSTITUTA (IZ EVIDENCIJSKIH PRIHODA)</v>
      </c>
      <c r="I50" s="182">
        <v>35000</v>
      </c>
      <c r="J50" s="182">
        <v>40000</v>
      </c>
      <c r="K50" s="182">
        <v>40000</v>
      </c>
      <c r="M50" s="139" t="str">
        <f t="shared" si="5"/>
        <v>321</v>
      </c>
      <c r="N50" s="139" t="str">
        <f t="shared" si="6"/>
        <v>32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08008</v>
      </c>
      <c r="B51" s="143" t="str">
        <f>IF(C51="","",VLOOKUP('Opći dio'!$C$3,'Opći dio'!$L$6:$U$137,9,FALSE))</f>
        <v>Javni instituti</v>
      </c>
      <c r="C51" s="149">
        <v>52</v>
      </c>
      <c r="D51" s="144" t="str">
        <f t="shared" si="2"/>
        <v>Ostale pomoći</v>
      </c>
      <c r="E51" s="149">
        <v>3213</v>
      </c>
      <c r="F51" s="144" t="str">
        <f t="shared" si="3"/>
        <v>Stručno usavršavanje zaposlenika</v>
      </c>
      <c r="G51" s="183" t="s">
        <v>797</v>
      </c>
      <c r="H51" s="144" t="str">
        <f t="shared" si="4"/>
        <v>REDOVNA DJELATNOST JAVNIH INSTITUTA (IZ EVIDENCIJSKIH PRIHODA)</v>
      </c>
      <c r="I51" s="182">
        <v>25000</v>
      </c>
      <c r="J51" s="182">
        <v>25000</v>
      </c>
      <c r="K51" s="182">
        <v>25000</v>
      </c>
      <c r="M51" s="139" t="str">
        <f t="shared" si="5"/>
        <v>321</v>
      </c>
      <c r="N51" s="139" t="str">
        <f t="shared" si="6"/>
        <v>32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08008</v>
      </c>
      <c r="B52" s="143" t="str">
        <f>IF(C52="","",VLOOKUP('Opći dio'!$C$3,'Opći dio'!$L$6:$U$137,9,FALSE))</f>
        <v>Javni instituti</v>
      </c>
      <c r="C52" s="149">
        <v>52</v>
      </c>
      <c r="D52" s="144" t="str">
        <f t="shared" si="2"/>
        <v>Ostale pomoći</v>
      </c>
      <c r="E52" s="149">
        <v>3221</v>
      </c>
      <c r="F52" s="144" t="str">
        <f t="shared" si="3"/>
        <v>Uredski materijal i ostali materijalni rashodi</v>
      </c>
      <c r="G52" s="183" t="s">
        <v>797</v>
      </c>
      <c r="H52" s="144" t="str">
        <f t="shared" si="4"/>
        <v>REDOVNA DJELATNOST JAVNIH INSTITUTA (IZ EVIDENCIJSKIH PRIHODA)</v>
      </c>
      <c r="I52" s="182">
        <v>420000</v>
      </c>
      <c r="J52" s="182">
        <v>450000</v>
      </c>
      <c r="K52" s="182">
        <v>500000</v>
      </c>
      <c r="M52" s="139" t="str">
        <f t="shared" si="5"/>
        <v>322</v>
      </c>
      <c r="N52" s="139" t="str">
        <f t="shared" si="6"/>
        <v>32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08008</v>
      </c>
      <c r="B53" s="143" t="str">
        <f>IF(C53="","",VLOOKUP('Opći dio'!$C$3,'Opći dio'!$L$6:$U$137,9,FALSE))</f>
        <v>Javni instituti</v>
      </c>
      <c r="C53" s="149">
        <v>52</v>
      </c>
      <c r="D53" s="144" t="str">
        <f t="shared" si="2"/>
        <v>Ostale pomoći</v>
      </c>
      <c r="E53" s="149">
        <v>3224</v>
      </c>
      <c r="F53" s="144" t="str">
        <f t="shared" si="3"/>
        <v>Materijal i dijelovi za tekuće i investicijsko održavanje</v>
      </c>
      <c r="G53" s="183" t="s">
        <v>797</v>
      </c>
      <c r="H53" s="144" t="str">
        <f t="shared" si="4"/>
        <v>REDOVNA DJELATNOST JAVNIH INSTITUTA (IZ EVIDENCIJSKIH PRIHODA)</v>
      </c>
      <c r="I53" s="182">
        <v>500000</v>
      </c>
      <c r="J53" s="182">
        <v>480000</v>
      </c>
      <c r="K53" s="182">
        <v>450000</v>
      </c>
      <c r="M53" s="139" t="str">
        <f t="shared" si="5"/>
        <v>322</v>
      </c>
      <c r="N53" s="139" t="str">
        <f t="shared" si="6"/>
        <v>32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08008</v>
      </c>
      <c r="B54" s="143" t="str">
        <f>IF(C54="","",VLOOKUP('Opći dio'!$C$3,'Opći dio'!$L$6:$U$137,9,FALSE))</f>
        <v>Javni instituti</v>
      </c>
      <c r="C54" s="149">
        <v>52</v>
      </c>
      <c r="D54" s="144" t="str">
        <f t="shared" si="2"/>
        <v>Ostale pomoći</v>
      </c>
      <c r="E54" s="149">
        <v>3225</v>
      </c>
      <c r="F54" s="144" t="str">
        <f t="shared" si="3"/>
        <v>Sitni inventar i auto gume</v>
      </c>
      <c r="G54" s="183" t="s">
        <v>797</v>
      </c>
      <c r="H54" s="144" t="str">
        <f t="shared" si="4"/>
        <v>REDOVNA DJELATNOST JAVNIH INSTITUTA (IZ EVIDENCIJSKIH PRIHODA)</v>
      </c>
      <c r="I54" s="182">
        <v>15000</v>
      </c>
      <c r="J54" s="182">
        <v>20000</v>
      </c>
      <c r="K54" s="182">
        <v>20000</v>
      </c>
      <c r="M54" s="139" t="str">
        <f t="shared" si="5"/>
        <v>322</v>
      </c>
      <c r="N54" s="139" t="str">
        <f t="shared" si="6"/>
        <v>32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08008</v>
      </c>
      <c r="B55" s="143" t="str">
        <f>IF(C55="","",VLOOKUP('Opći dio'!$C$3,'Opći dio'!$L$6:$U$137,9,FALSE))</f>
        <v>Javni instituti</v>
      </c>
      <c r="C55" s="149">
        <v>52</v>
      </c>
      <c r="D55" s="144" t="str">
        <f t="shared" si="2"/>
        <v>Ostale pomoći</v>
      </c>
      <c r="E55" s="149">
        <v>3231</v>
      </c>
      <c r="F55" s="144" t="str">
        <f t="shared" si="3"/>
        <v>Usluge telefona, pošte i prijevoza</v>
      </c>
      <c r="G55" s="183" t="s">
        <v>797</v>
      </c>
      <c r="H55" s="144" t="str">
        <f t="shared" si="4"/>
        <v>REDOVNA DJELATNOST JAVNIH INSTITUTA (IZ EVIDENCIJSKIH PRIHODA)</v>
      </c>
      <c r="I55" s="182">
        <v>17000</v>
      </c>
      <c r="J55" s="182">
        <v>20000</v>
      </c>
      <c r="K55" s="182">
        <v>20000</v>
      </c>
      <c r="M55" s="139" t="str">
        <f t="shared" si="5"/>
        <v>323</v>
      </c>
      <c r="N55" s="139" t="str">
        <f t="shared" si="6"/>
        <v>32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08008</v>
      </c>
      <c r="B56" s="143" t="str">
        <f>IF(C56="","",VLOOKUP('Opći dio'!$C$3,'Opći dio'!$L$6:$U$137,9,FALSE))</f>
        <v>Javni instituti</v>
      </c>
      <c r="C56" s="149">
        <v>52</v>
      </c>
      <c r="D56" s="144" t="str">
        <f t="shared" si="2"/>
        <v>Ostale pomoći</v>
      </c>
      <c r="E56" s="149">
        <v>3232</v>
      </c>
      <c r="F56" s="144" t="str">
        <f t="shared" si="3"/>
        <v>Usluge tekućeg i investicijskog održavanja</v>
      </c>
      <c r="G56" s="183" t="s">
        <v>797</v>
      </c>
      <c r="H56" s="144" t="str">
        <f t="shared" si="4"/>
        <v>REDOVNA DJELATNOST JAVNIH INSTITUTA (IZ EVIDENCIJSKIH PRIHODA)</v>
      </c>
      <c r="I56" s="182">
        <v>180000</v>
      </c>
      <c r="J56" s="182">
        <v>200000</v>
      </c>
      <c r="K56" s="182">
        <v>230000</v>
      </c>
      <c r="M56" s="139" t="str">
        <f t="shared" si="5"/>
        <v>323</v>
      </c>
      <c r="N56" s="139" t="str">
        <f t="shared" si="6"/>
        <v>32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08008</v>
      </c>
      <c r="B57" s="143" t="str">
        <f>IF(C57="","",VLOOKUP('Opći dio'!$C$3,'Opći dio'!$L$6:$U$137,9,FALSE))</f>
        <v>Javni instituti</v>
      </c>
      <c r="C57" s="149">
        <v>52</v>
      </c>
      <c r="D57" s="144" t="str">
        <f t="shared" si="2"/>
        <v>Ostale pomoći</v>
      </c>
      <c r="E57" s="149">
        <v>3233</v>
      </c>
      <c r="F57" s="144" t="str">
        <f t="shared" si="3"/>
        <v>Usluge promidžbe i informiranja</v>
      </c>
      <c r="G57" s="183" t="s">
        <v>797</v>
      </c>
      <c r="H57" s="144" t="str">
        <f t="shared" si="4"/>
        <v>REDOVNA DJELATNOST JAVNIH INSTITUTA (IZ EVIDENCIJSKIH PRIHODA)</v>
      </c>
      <c r="I57" s="182">
        <v>37000</v>
      </c>
      <c r="J57" s="182">
        <v>35000</v>
      </c>
      <c r="K57" s="182">
        <v>40000</v>
      </c>
      <c r="M57" s="139" t="str">
        <f t="shared" si="5"/>
        <v>323</v>
      </c>
      <c r="N57" s="139" t="str">
        <f t="shared" si="6"/>
        <v>32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08008</v>
      </c>
      <c r="B58" s="143" t="str">
        <f>IF(C58="","",VLOOKUP('Opći dio'!$C$3,'Opći dio'!$L$6:$U$137,9,FALSE))</f>
        <v>Javni instituti</v>
      </c>
      <c r="C58" s="149">
        <v>52</v>
      </c>
      <c r="D58" s="144" t="str">
        <f t="shared" si="2"/>
        <v>Ostale pomoći</v>
      </c>
      <c r="E58" s="149">
        <v>3235</v>
      </c>
      <c r="F58" s="144" t="str">
        <f t="shared" si="3"/>
        <v>Zakupnine i najamnine</v>
      </c>
      <c r="G58" s="183" t="s">
        <v>797</v>
      </c>
      <c r="H58" s="144" t="str">
        <f t="shared" si="4"/>
        <v>REDOVNA DJELATNOST JAVNIH INSTITUTA (IZ EVIDENCIJSKIH PRIHODA)</v>
      </c>
      <c r="I58" s="182">
        <v>12000</v>
      </c>
      <c r="J58" s="182">
        <v>15000</v>
      </c>
      <c r="K58" s="182">
        <v>15000</v>
      </c>
      <c r="M58" s="139" t="str">
        <f t="shared" si="5"/>
        <v>323</v>
      </c>
      <c r="N58" s="139" t="str">
        <f t="shared" si="6"/>
        <v>32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08008</v>
      </c>
      <c r="B59" s="143" t="str">
        <f>IF(C59="","",VLOOKUP('Opći dio'!$C$3,'Opći dio'!$L$6:$U$137,9,FALSE))</f>
        <v>Javni instituti</v>
      </c>
      <c r="C59" s="149">
        <v>52</v>
      </c>
      <c r="D59" s="144" t="str">
        <f t="shared" si="2"/>
        <v>Ostale pomoći</v>
      </c>
      <c r="E59" s="149">
        <v>3239</v>
      </c>
      <c r="F59" s="144" t="str">
        <f t="shared" si="3"/>
        <v>Ostale usluge</v>
      </c>
      <c r="G59" s="183" t="s">
        <v>797</v>
      </c>
      <c r="H59" s="144" t="str">
        <f t="shared" si="4"/>
        <v>REDOVNA DJELATNOST JAVNIH INSTITUTA (IZ EVIDENCIJSKIH PRIHODA)</v>
      </c>
      <c r="I59" s="182">
        <v>37000</v>
      </c>
      <c r="J59" s="182">
        <v>35000</v>
      </c>
      <c r="K59" s="182">
        <v>35000</v>
      </c>
      <c r="M59" s="139" t="str">
        <f t="shared" si="5"/>
        <v>323</v>
      </c>
      <c r="N59" s="139" t="str">
        <f t="shared" si="6"/>
        <v>32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08008</v>
      </c>
      <c r="B60" s="143" t="str">
        <f>IF(C60="","",VLOOKUP('Opći dio'!$C$3,'Opći dio'!$L$6:$U$137,9,FALSE))</f>
        <v>Javni instituti</v>
      </c>
      <c r="C60" s="149">
        <v>52</v>
      </c>
      <c r="D60" s="144" t="str">
        <f t="shared" si="2"/>
        <v>Ostale pomoći</v>
      </c>
      <c r="E60" s="149">
        <v>3241</v>
      </c>
      <c r="F60" s="144" t="str">
        <f t="shared" si="3"/>
        <v>Naknade troškova osobama izvan radnog odnosa</v>
      </c>
      <c r="G60" s="183" t="s">
        <v>797</v>
      </c>
      <c r="H60" s="144" t="str">
        <f t="shared" si="4"/>
        <v>REDOVNA DJELATNOST JAVNIH INSTITUTA (IZ EVIDENCIJSKIH PRIHODA)</v>
      </c>
      <c r="I60" s="182">
        <v>20000</v>
      </c>
      <c r="J60" s="182">
        <v>25000</v>
      </c>
      <c r="K60" s="182">
        <v>25000</v>
      </c>
      <c r="M60" s="139" t="str">
        <f t="shared" si="5"/>
        <v>324</v>
      </c>
      <c r="N60" s="139" t="str">
        <f t="shared" si="6"/>
        <v>32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08008</v>
      </c>
      <c r="B61" s="143" t="str">
        <f>IF(C61="","",VLOOKUP('Opći dio'!$C$3,'Opći dio'!$L$6:$U$137,9,FALSE))</f>
        <v>Javni instituti</v>
      </c>
      <c r="C61" s="149">
        <v>52</v>
      </c>
      <c r="D61" s="144" t="str">
        <f t="shared" si="2"/>
        <v>Ostale pomoći</v>
      </c>
      <c r="E61" s="149">
        <v>3295</v>
      </c>
      <c r="F61" s="144" t="str">
        <f t="shared" si="3"/>
        <v>Pristojbe i naknade</v>
      </c>
      <c r="G61" s="183" t="s">
        <v>797</v>
      </c>
      <c r="H61" s="144" t="str">
        <f t="shared" si="4"/>
        <v>REDOVNA DJELATNOST JAVNIH INSTITUTA (IZ EVIDENCIJSKIH PRIHODA)</v>
      </c>
      <c r="I61" s="182">
        <v>12000</v>
      </c>
      <c r="J61" s="182">
        <v>12000</v>
      </c>
      <c r="K61" s="182">
        <v>12000</v>
      </c>
      <c r="M61" s="139" t="str">
        <f t="shared" si="5"/>
        <v>329</v>
      </c>
      <c r="N61" s="139" t="str">
        <f t="shared" si="6"/>
        <v>32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08008</v>
      </c>
      <c r="B62" s="143" t="str">
        <f>IF(C62="","",VLOOKUP('Opći dio'!$C$3,'Opći dio'!$L$6:$U$137,9,FALSE))</f>
        <v>Javni instituti</v>
      </c>
      <c r="C62" s="149">
        <v>52</v>
      </c>
      <c r="D62" s="144" t="str">
        <f t="shared" si="2"/>
        <v>Ostale pomoći</v>
      </c>
      <c r="E62" s="149">
        <v>3299</v>
      </c>
      <c r="F62" s="144" t="str">
        <f t="shared" si="3"/>
        <v>Ostali nespomenuti rashodi poslovanja</v>
      </c>
      <c r="G62" s="183" t="s">
        <v>797</v>
      </c>
      <c r="H62" s="144" t="str">
        <f t="shared" si="4"/>
        <v>REDOVNA DJELATNOST JAVNIH INSTITUTA (IZ EVIDENCIJSKIH PRIHODA)</v>
      </c>
      <c r="I62" s="182">
        <v>27000</v>
      </c>
      <c r="J62" s="182">
        <v>25000</v>
      </c>
      <c r="K62" s="182">
        <v>30000</v>
      </c>
      <c r="M62" s="139" t="str">
        <f t="shared" si="5"/>
        <v>329</v>
      </c>
      <c r="N62" s="139" t="str">
        <f t="shared" si="6"/>
        <v>32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08008</v>
      </c>
      <c r="B63" s="143" t="str">
        <f>IF(C63="","",VLOOKUP('Opći dio'!$C$3,'Opći dio'!$L$6:$U$137,9,FALSE))</f>
        <v>Javni instituti</v>
      </c>
      <c r="C63" s="149">
        <v>52</v>
      </c>
      <c r="D63" s="144" t="str">
        <f t="shared" si="2"/>
        <v>Ostale pomoći</v>
      </c>
      <c r="E63" s="149">
        <v>3431</v>
      </c>
      <c r="F63" s="144" t="str">
        <f t="shared" si="3"/>
        <v>Bankarske usluge i usluge platnog prometa</v>
      </c>
      <c r="G63" s="183" t="s">
        <v>797</v>
      </c>
      <c r="H63" s="144" t="str">
        <f t="shared" si="4"/>
        <v>REDOVNA DJELATNOST JAVNIH INSTITUTA (IZ EVIDENCIJSKIH PRIHODA)</v>
      </c>
      <c r="I63" s="182">
        <v>4000</v>
      </c>
      <c r="J63" s="182">
        <v>5000</v>
      </c>
      <c r="K63" s="182">
        <v>5000</v>
      </c>
      <c r="M63" s="139" t="str">
        <f t="shared" si="5"/>
        <v>343</v>
      </c>
      <c r="N63" s="139" t="str">
        <f t="shared" si="6"/>
        <v>34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08008</v>
      </c>
      <c r="B64" s="143" t="str">
        <f>IF(C64="","",VLOOKUP('Opći dio'!$C$3,'Opći dio'!$L$6:$U$137,9,FALSE))</f>
        <v>Javni instituti</v>
      </c>
      <c r="C64" s="149">
        <v>52</v>
      </c>
      <c r="D64" s="144" t="str">
        <f t="shared" si="2"/>
        <v>Ostale pomoći</v>
      </c>
      <c r="E64" s="149">
        <v>3432</v>
      </c>
      <c r="F64" s="144" t="str">
        <f t="shared" si="3"/>
        <v>Negativne tečajne razlike i razlike zbog primjene valutne kl</v>
      </c>
      <c r="G64" s="183" t="s">
        <v>797</v>
      </c>
      <c r="H64" s="144" t="str">
        <f t="shared" si="4"/>
        <v>REDOVNA DJELATNOST JAVNIH INSTITUTA (IZ EVIDENCIJSKIH PRIHODA)</v>
      </c>
      <c r="I64" s="182">
        <v>14000</v>
      </c>
      <c r="J64" s="182">
        <v>10000</v>
      </c>
      <c r="K64" s="182">
        <v>10000</v>
      </c>
      <c r="M64" s="139" t="str">
        <f t="shared" si="5"/>
        <v>343</v>
      </c>
      <c r="N64" s="139" t="str">
        <f t="shared" si="6"/>
        <v>34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08008</v>
      </c>
      <c r="B65" s="143" t="str">
        <f>IF(C65="","",VLOOKUP('Opći dio'!$C$3,'Opći dio'!$L$6:$U$137,9,FALSE))</f>
        <v>Javni instituti</v>
      </c>
      <c r="C65" s="149">
        <v>52</v>
      </c>
      <c r="D65" s="144" t="str">
        <f t="shared" si="2"/>
        <v>Ostale pomoći</v>
      </c>
      <c r="E65" s="149">
        <v>3721</v>
      </c>
      <c r="F65" s="144" t="str">
        <f t="shared" si="3"/>
        <v>Naknade građanima i kućanstvima u novcu</v>
      </c>
      <c r="G65" s="183" t="s">
        <v>797</v>
      </c>
      <c r="H65" s="144" t="str">
        <f t="shared" si="4"/>
        <v>REDOVNA DJELATNOST JAVNIH INSTITUTA (IZ EVIDENCIJSKIH PRIHODA)</v>
      </c>
      <c r="I65" s="182">
        <v>100000</v>
      </c>
      <c r="J65" s="182">
        <v>100000</v>
      </c>
      <c r="K65" s="182">
        <v>100000</v>
      </c>
      <c r="M65" s="139" t="str">
        <f t="shared" si="5"/>
        <v>372</v>
      </c>
      <c r="N65" s="139" t="str">
        <f t="shared" si="6"/>
        <v>37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08008</v>
      </c>
      <c r="B66" s="143" t="str">
        <f>IF(C66="","",VLOOKUP('Opći dio'!$C$3,'Opći dio'!$L$6:$U$137,9,FALSE))</f>
        <v>Javni instituti</v>
      </c>
      <c r="C66" s="149">
        <v>52</v>
      </c>
      <c r="D66" s="144" t="str">
        <f t="shared" si="2"/>
        <v>Ostale pomoći</v>
      </c>
      <c r="E66" s="149">
        <v>4123</v>
      </c>
      <c r="F66" s="144" t="str">
        <f t="shared" si="3"/>
        <v>Licence</v>
      </c>
      <c r="G66" s="183" t="s">
        <v>797</v>
      </c>
      <c r="H66" s="144" t="str">
        <f t="shared" si="4"/>
        <v>REDOVNA DJELATNOST JAVNIH INSTITUTA (IZ EVIDENCIJSKIH PRIHODA)</v>
      </c>
      <c r="I66" s="182">
        <v>13000</v>
      </c>
      <c r="J66" s="182">
        <v>10000</v>
      </c>
      <c r="K66" s="182">
        <v>10000</v>
      </c>
      <c r="M66" s="139" t="str">
        <f t="shared" si="5"/>
        <v>412</v>
      </c>
      <c r="N66" s="139" t="str">
        <f t="shared" si="6"/>
        <v>41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08008</v>
      </c>
      <c r="B67" s="143" t="str">
        <f>IF(C67="","",VLOOKUP('Opći dio'!$C$3,'Opći dio'!$L$6:$U$137,9,FALSE))</f>
        <v>Javni instituti</v>
      </c>
      <c r="C67" s="149">
        <v>52</v>
      </c>
      <c r="D67" s="144" t="str">
        <f t="shared" si="2"/>
        <v>Ostale pomoći</v>
      </c>
      <c r="E67" s="149">
        <v>4221</v>
      </c>
      <c r="F67" s="144" t="str">
        <f t="shared" si="3"/>
        <v>Uredska oprema i namještaj</v>
      </c>
      <c r="G67" s="183" t="s">
        <v>797</v>
      </c>
      <c r="H67" s="144" t="str">
        <f t="shared" si="4"/>
        <v>REDOVNA DJELATNOST JAVNIH INSTITUTA (IZ EVIDENCIJSKIH PRIHODA)</v>
      </c>
      <c r="I67" s="182">
        <v>500000</v>
      </c>
      <c r="J67" s="182">
        <v>550000</v>
      </c>
      <c r="K67" s="182">
        <v>450000</v>
      </c>
      <c r="M67" s="139" t="str">
        <f t="shared" si="5"/>
        <v>422</v>
      </c>
      <c r="N67" s="139" t="str">
        <f t="shared" si="6"/>
        <v>42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>08008</v>
      </c>
      <c r="B68" s="143" t="str">
        <f>IF(C68="","",VLOOKUP('Opći dio'!$C$3,'Opći dio'!$L$6:$U$137,9,FALSE))</f>
        <v>Javni instituti</v>
      </c>
      <c r="C68" s="149">
        <v>52</v>
      </c>
      <c r="D68" s="144" t="str">
        <f t="shared" ref="D68:D131" si="11">IFERROR(VLOOKUP(C68,$O$6:$P$23,2,FALSE),"")</f>
        <v>Ostale pomoći</v>
      </c>
      <c r="E68" s="149">
        <v>4223</v>
      </c>
      <c r="F68" s="144" t="str">
        <f t="shared" ref="F68:F131" si="12">IFERROR(VLOOKUP(E68,$R$5:$T$129,2,FALSE),"")</f>
        <v>Oprema za održavanje i zaštitu</v>
      </c>
      <c r="G68" s="183" t="s">
        <v>797</v>
      </c>
      <c r="H68" s="144" t="str">
        <f t="shared" ref="H68:H131" si="13">IFERROR(VLOOKUP(G68,$X$6:$Y$297,2,FALSE),"")</f>
        <v>REDOVNA DJELATNOST JAVNIH INSTITUTA (IZ EVIDENCIJSKIH PRIHODA)</v>
      </c>
      <c r="I68" s="182">
        <v>102000</v>
      </c>
      <c r="J68" s="182">
        <v>53000</v>
      </c>
      <c r="K68" s="182">
        <v>100000</v>
      </c>
      <c r="M68" s="139" t="str">
        <f t="shared" ref="M68:M131" si="14">LEFT(E68,3)</f>
        <v>422</v>
      </c>
      <c r="N68" s="139" t="str">
        <f t="shared" ref="N68:N131" si="15">LEFT(E68,2)</f>
        <v>42</v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08008</v>
      </c>
      <c r="B69" s="143" t="str">
        <f>IF(C69="","",VLOOKUP('Opći dio'!$C$3,'Opći dio'!$L$6:$U$137,9,FALSE))</f>
        <v>Javni instituti</v>
      </c>
      <c r="C69" s="149">
        <v>52</v>
      </c>
      <c r="D69" s="144" t="str">
        <f t="shared" si="11"/>
        <v>Ostale pomoći</v>
      </c>
      <c r="E69" s="149">
        <v>4224</v>
      </c>
      <c r="F69" s="144" t="str">
        <f t="shared" si="12"/>
        <v>Medicinska i laboratorijska oprema</v>
      </c>
      <c r="G69" s="183" t="s">
        <v>797</v>
      </c>
      <c r="H69" s="144" t="str">
        <f t="shared" si="13"/>
        <v>REDOVNA DJELATNOST JAVNIH INSTITUTA (IZ EVIDENCIJSKIH PRIHODA)</v>
      </c>
      <c r="I69" s="182">
        <v>500000</v>
      </c>
      <c r="J69" s="182">
        <v>510000</v>
      </c>
      <c r="K69" s="182">
        <v>600000</v>
      </c>
      <c r="M69" s="139" t="str">
        <f t="shared" si="14"/>
        <v>422</v>
      </c>
      <c r="N69" s="139" t="str">
        <f t="shared" si="15"/>
        <v>42</v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08008</v>
      </c>
      <c r="B70" s="143" t="str">
        <f>IF(C70="","",VLOOKUP('Opći dio'!$C$3,'Opći dio'!$L$6:$U$137,9,FALSE))</f>
        <v>Javni instituti</v>
      </c>
      <c r="C70" s="149">
        <v>52</v>
      </c>
      <c r="D70" s="144" t="str">
        <f t="shared" si="11"/>
        <v>Ostale pomoći</v>
      </c>
      <c r="E70" s="149">
        <v>4225</v>
      </c>
      <c r="F70" s="144" t="str">
        <f t="shared" si="12"/>
        <v>Instrumenti, uređaji i strojevi</v>
      </c>
      <c r="G70" s="183" t="s">
        <v>797</v>
      </c>
      <c r="H70" s="144" t="str">
        <f t="shared" si="13"/>
        <v>REDOVNA DJELATNOST JAVNIH INSTITUTA (IZ EVIDENCIJSKIH PRIHODA)</v>
      </c>
      <c r="I70" s="182">
        <v>436000</v>
      </c>
      <c r="J70" s="182">
        <v>440000</v>
      </c>
      <c r="K70" s="182">
        <v>500000</v>
      </c>
      <c r="M70" s="139" t="str">
        <f t="shared" si="14"/>
        <v>422</v>
      </c>
      <c r="N70" s="139" t="str">
        <f t="shared" si="15"/>
        <v>42</v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08008</v>
      </c>
      <c r="B71" s="143" t="str">
        <f>IF(C71="","",VLOOKUP('Opći dio'!$C$3,'Opći dio'!$L$6:$U$137,9,FALSE))</f>
        <v>Javni instituti</v>
      </c>
      <c r="C71" s="149">
        <v>52</v>
      </c>
      <c r="D71" s="144" t="str">
        <f t="shared" si="11"/>
        <v>Ostale pomoći</v>
      </c>
      <c r="E71" s="149">
        <v>4227</v>
      </c>
      <c r="F71" s="144" t="str">
        <f t="shared" si="12"/>
        <v>Uređaji, strojevi i oprema za ostale namjene</v>
      </c>
      <c r="G71" s="183" t="s">
        <v>797</v>
      </c>
      <c r="H71" s="144" t="str">
        <f t="shared" si="13"/>
        <v>REDOVNA DJELATNOST JAVNIH INSTITUTA (IZ EVIDENCIJSKIH PRIHODA)</v>
      </c>
      <c r="I71" s="182">
        <v>500000</v>
      </c>
      <c r="J71" s="182">
        <v>520000</v>
      </c>
      <c r="K71" s="182">
        <v>520000</v>
      </c>
      <c r="M71" s="139" t="str">
        <f t="shared" si="14"/>
        <v>422</v>
      </c>
      <c r="N71" s="139" t="str">
        <f t="shared" si="15"/>
        <v>42</v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08008</v>
      </c>
      <c r="B72" s="143" t="str">
        <f>IF(C72="","",VLOOKUP('Opći dio'!$C$3,'Opći dio'!$L$6:$U$137,9,FALSE))</f>
        <v>Javni instituti</v>
      </c>
      <c r="C72" s="149">
        <v>71</v>
      </c>
      <c r="D72" s="144" t="str">
        <f t="shared" si="11"/>
        <v>Prihodi od nefin. imovine i nadoknade štete s osnova osig.</v>
      </c>
      <c r="E72" s="149">
        <v>3232</v>
      </c>
      <c r="F72" s="144" t="str">
        <f t="shared" si="12"/>
        <v>Usluge tekućeg i investicijskog održavanja</v>
      </c>
      <c r="G72" s="183" t="s">
        <v>790</v>
      </c>
      <c r="H72" s="144" t="str">
        <f t="shared" si="13"/>
        <v>REDOVNA DJELATNOST JAVNIH INSTITUTA</v>
      </c>
      <c r="I72" s="182">
        <v>1500</v>
      </c>
      <c r="J72" s="182">
        <v>1200</v>
      </c>
      <c r="K72" s="182">
        <v>1100</v>
      </c>
      <c r="M72" s="139" t="str">
        <f t="shared" si="14"/>
        <v>323</v>
      </c>
      <c r="N72" s="139" t="str">
        <f t="shared" si="15"/>
        <v>32</v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08008</v>
      </c>
      <c r="B73" s="143" t="str">
        <f>IF(C73="","",VLOOKUP('Opći dio'!$C$3,'Opći dio'!$L$6:$U$137,9,FALSE))</f>
        <v>Javni instituti</v>
      </c>
      <c r="C73" s="149">
        <v>576</v>
      </c>
      <c r="D73" s="144" t="str">
        <f t="shared" si="11"/>
        <v>Fond solidarnosti Europske unije</v>
      </c>
      <c r="E73" s="149">
        <v>3232</v>
      </c>
      <c r="F73" s="144" t="str">
        <f t="shared" si="12"/>
        <v>Usluge tekućeg i investicijskog održavanja</v>
      </c>
      <c r="G73" s="183" t="s">
        <v>3509</v>
      </c>
      <c r="H73" s="144" t="str">
        <f t="shared" si="13"/>
        <v>OBNOVA INFRASTRUKTURE I OPREME U PODRUČJU OBRAZOVANJA OŠTEĆENE POTRESOM</v>
      </c>
      <c r="I73" s="182">
        <v>7017500</v>
      </c>
      <c r="J73" s="182">
        <v>0</v>
      </c>
      <c r="K73" s="182">
        <v>0</v>
      </c>
      <c r="M73" s="139" t="str">
        <f t="shared" si="14"/>
        <v>323</v>
      </c>
      <c r="N73" s="139" t="str">
        <f t="shared" si="15"/>
        <v>32</v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08008</v>
      </c>
      <c r="B74" s="143" t="str">
        <f>IF(C74="","",VLOOKUP('Opći dio'!$C$3,'Opći dio'!$L$6:$U$137,9,FALSE))</f>
        <v>Javni instituti</v>
      </c>
      <c r="C74" s="149">
        <v>576</v>
      </c>
      <c r="D74" s="144" t="str">
        <f t="shared" si="11"/>
        <v>Fond solidarnosti Europske unije</v>
      </c>
      <c r="E74" s="149">
        <v>3237</v>
      </c>
      <c r="F74" s="144" t="str">
        <f t="shared" si="12"/>
        <v>Intelektualne i osobne usluge</v>
      </c>
      <c r="G74" s="183" t="s">
        <v>3509</v>
      </c>
      <c r="H74" s="144" t="str">
        <f t="shared" si="13"/>
        <v>OBNOVA INFRASTRUKTURE I OPREME U PODRUČJU OBRAZOVANJA OŠTEĆENE POTRESOM</v>
      </c>
      <c r="I74" s="182">
        <v>278125</v>
      </c>
      <c r="J74" s="182">
        <v>0</v>
      </c>
      <c r="K74" s="182">
        <v>0</v>
      </c>
      <c r="M74" s="139" t="str">
        <f t="shared" si="14"/>
        <v>323</v>
      </c>
      <c r="N74" s="139" t="str">
        <f t="shared" si="15"/>
        <v>32</v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/>
      </c>
      <c r="B75" s="143" t="str">
        <f>IF(C75="","",VLOOKUP('Opći dio'!$C$3,'Opći dio'!$L$6:$U$137,9,FALSE))</f>
        <v/>
      </c>
      <c r="C75" s="149"/>
      <c r="D75" s="144" t="str">
        <f t="shared" si="11"/>
        <v/>
      </c>
      <c r="E75" s="149"/>
      <c r="F75" s="144" t="str">
        <f t="shared" si="12"/>
        <v/>
      </c>
      <c r="G75" s="183"/>
      <c r="H75" s="144" t="str">
        <f t="shared" si="13"/>
        <v/>
      </c>
      <c r="I75" s="182"/>
      <c r="J75" s="182"/>
      <c r="K75" s="182"/>
      <c r="M75" s="139" t="str">
        <f t="shared" si="14"/>
        <v/>
      </c>
      <c r="N75" s="139" t="str">
        <f t="shared" si="15"/>
        <v/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/>
      </c>
      <c r="B76" s="143" t="str">
        <f>IF(C76="","",VLOOKUP('Opći dio'!$C$3,'Opći dio'!$L$6:$U$137,9,FALSE))</f>
        <v/>
      </c>
      <c r="C76" s="149"/>
      <c r="D76" s="144" t="str">
        <f t="shared" si="11"/>
        <v/>
      </c>
      <c r="E76" s="149"/>
      <c r="F76" s="144" t="str">
        <f t="shared" si="12"/>
        <v/>
      </c>
      <c r="G76" s="183"/>
      <c r="H76" s="144" t="str">
        <f t="shared" si="13"/>
        <v/>
      </c>
      <c r="I76" s="182"/>
      <c r="J76" s="182"/>
      <c r="K76" s="182"/>
      <c r="M76" s="139" t="str">
        <f t="shared" si="14"/>
        <v/>
      </c>
      <c r="N76" s="139" t="str">
        <f t="shared" si="15"/>
        <v/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/>
      </c>
      <c r="B77" s="143" t="str">
        <f>IF(C77="","",VLOOKUP('Opći dio'!$C$3,'Opći dio'!$L$6:$U$137,9,FALSE))</f>
        <v/>
      </c>
      <c r="C77" s="149"/>
      <c r="D77" s="144" t="str">
        <f t="shared" si="11"/>
        <v/>
      </c>
      <c r="E77" s="149"/>
      <c r="F77" s="144" t="str">
        <f t="shared" si="12"/>
        <v/>
      </c>
      <c r="G77" s="183"/>
      <c r="H77" s="144" t="str">
        <f t="shared" si="13"/>
        <v/>
      </c>
      <c r="I77" s="182"/>
      <c r="J77" s="182"/>
      <c r="K77" s="182"/>
      <c r="M77" s="139" t="str">
        <f t="shared" si="14"/>
        <v/>
      </c>
      <c r="N77" s="139" t="str">
        <f t="shared" si="15"/>
        <v/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/>
      </c>
      <c r="B78" s="143" t="str">
        <f>IF(C78="","",VLOOKUP('Opći dio'!$C$3,'Opći dio'!$L$6:$U$137,9,FALSE))</f>
        <v/>
      </c>
      <c r="C78" s="149"/>
      <c r="D78" s="144" t="str">
        <f t="shared" si="11"/>
        <v/>
      </c>
      <c r="E78" s="149"/>
      <c r="F78" s="144" t="str">
        <f t="shared" si="12"/>
        <v/>
      </c>
      <c r="G78" s="183"/>
      <c r="H78" s="144" t="str">
        <f t="shared" si="13"/>
        <v/>
      </c>
      <c r="I78" s="182"/>
      <c r="J78" s="182"/>
      <c r="K78" s="182"/>
      <c r="M78" s="139" t="str">
        <f t="shared" si="14"/>
        <v/>
      </c>
      <c r="N78" s="139" t="str">
        <f t="shared" si="15"/>
        <v/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/>
      </c>
      <c r="B79" s="143" t="str">
        <f>IF(C79="","",VLOOKUP('Opći dio'!$C$3,'Opći dio'!$L$6:$U$137,9,FALSE))</f>
        <v/>
      </c>
      <c r="C79" s="149"/>
      <c r="D79" s="144" t="str">
        <f t="shared" si="11"/>
        <v/>
      </c>
      <c r="E79" s="149"/>
      <c r="F79" s="144" t="str">
        <f t="shared" si="12"/>
        <v/>
      </c>
      <c r="G79" s="183"/>
      <c r="H79" s="144" t="str">
        <f t="shared" si="13"/>
        <v/>
      </c>
      <c r="I79" s="182"/>
      <c r="J79" s="182"/>
      <c r="K79" s="182"/>
      <c r="M79" s="139" t="str">
        <f t="shared" si="14"/>
        <v/>
      </c>
      <c r="N79" s="139" t="str">
        <f t="shared" si="15"/>
        <v/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/>
      </c>
      <c r="B80" s="143" t="str">
        <f>IF(C80="","",VLOOKUP('Opći dio'!$C$3,'Opći dio'!$L$6:$U$137,9,FALSE))</f>
        <v/>
      </c>
      <c r="C80" s="149"/>
      <c r="D80" s="144" t="str">
        <f t="shared" si="11"/>
        <v/>
      </c>
      <c r="E80" s="149"/>
      <c r="F80" s="144" t="str">
        <f t="shared" si="12"/>
        <v/>
      </c>
      <c r="G80" s="183"/>
      <c r="H80" s="144" t="str">
        <f t="shared" si="13"/>
        <v/>
      </c>
      <c r="I80" s="182"/>
      <c r="J80" s="182"/>
      <c r="K80" s="182"/>
      <c r="M80" s="139" t="str">
        <f t="shared" si="14"/>
        <v/>
      </c>
      <c r="N80" s="139" t="str">
        <f t="shared" si="15"/>
        <v/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/>
      </c>
      <c r="B81" s="143" t="str">
        <f>IF(C81="","",VLOOKUP('Opći dio'!$C$3,'Opći dio'!$L$6:$U$137,9,FALSE))</f>
        <v/>
      </c>
      <c r="C81" s="149"/>
      <c r="D81" s="144" t="str">
        <f t="shared" si="11"/>
        <v/>
      </c>
      <c r="E81" s="149"/>
      <c r="F81" s="144" t="str">
        <f t="shared" si="12"/>
        <v/>
      </c>
      <c r="G81" s="183"/>
      <c r="H81" s="144" t="str">
        <f t="shared" si="13"/>
        <v/>
      </c>
      <c r="I81" s="182"/>
      <c r="J81" s="182"/>
      <c r="K81" s="182"/>
      <c r="M81" s="139" t="str">
        <f t="shared" si="14"/>
        <v/>
      </c>
      <c r="N81" s="139" t="str">
        <f t="shared" si="15"/>
        <v/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/>
      </c>
      <c r="B82" s="143" t="str">
        <f>IF(C82="","",VLOOKUP('Opći dio'!$C$3,'Opći dio'!$L$6:$U$137,9,FALSE))</f>
        <v/>
      </c>
      <c r="C82" s="149"/>
      <c r="D82" s="144" t="str">
        <f t="shared" si="11"/>
        <v/>
      </c>
      <c r="E82" s="149"/>
      <c r="F82" s="144" t="str">
        <f t="shared" si="12"/>
        <v/>
      </c>
      <c r="G82" s="183"/>
      <c r="H82" s="144" t="str">
        <f t="shared" si="13"/>
        <v/>
      </c>
      <c r="I82" s="182"/>
      <c r="J82" s="182"/>
      <c r="K82" s="182"/>
      <c r="M82" s="139" t="str">
        <f t="shared" si="14"/>
        <v/>
      </c>
      <c r="N82" s="139" t="str">
        <f t="shared" si="15"/>
        <v/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/>
      </c>
      <c r="B83" s="143" t="str">
        <f>IF(C83="","",VLOOKUP('Opći dio'!$C$3,'Opći dio'!$L$6:$U$137,9,FALSE))</f>
        <v/>
      </c>
      <c r="C83" s="149"/>
      <c r="D83" s="144" t="str">
        <f t="shared" si="11"/>
        <v/>
      </c>
      <c r="E83" s="149"/>
      <c r="F83" s="144" t="str">
        <f t="shared" si="12"/>
        <v/>
      </c>
      <c r="G83" s="183"/>
      <c r="H83" s="144" t="str">
        <f t="shared" si="13"/>
        <v/>
      </c>
      <c r="I83" s="182"/>
      <c r="J83" s="182"/>
      <c r="K83" s="182"/>
      <c r="M83" s="139" t="str">
        <f t="shared" si="14"/>
        <v/>
      </c>
      <c r="N83" s="139" t="str">
        <f t="shared" si="15"/>
        <v/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/>
      </c>
      <c r="B84" s="143" t="str">
        <f>IF(C84="","",VLOOKUP('Opći dio'!$C$3,'Opći dio'!$L$6:$U$137,9,FALSE))</f>
        <v/>
      </c>
      <c r="C84" s="149"/>
      <c r="D84" s="144" t="str">
        <f t="shared" si="11"/>
        <v/>
      </c>
      <c r="E84" s="149"/>
      <c r="F84" s="144" t="str">
        <f t="shared" si="12"/>
        <v/>
      </c>
      <c r="G84" s="183"/>
      <c r="H84" s="144" t="str">
        <f t="shared" si="13"/>
        <v/>
      </c>
      <c r="I84" s="182"/>
      <c r="J84" s="182"/>
      <c r="K84" s="182"/>
      <c r="M84" s="139" t="str">
        <f t="shared" si="14"/>
        <v/>
      </c>
      <c r="N84" s="139" t="str">
        <f t="shared" si="15"/>
        <v/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/>
      </c>
      <c r="B85" s="143" t="str">
        <f>IF(C85="","",VLOOKUP('Opći dio'!$C$3,'Opći dio'!$L$6:$U$137,9,FALSE))</f>
        <v/>
      </c>
      <c r="C85" s="149"/>
      <c r="D85" s="144" t="str">
        <f t="shared" si="11"/>
        <v/>
      </c>
      <c r="E85" s="149"/>
      <c r="F85" s="144" t="str">
        <f t="shared" si="12"/>
        <v/>
      </c>
      <c r="G85" s="183"/>
      <c r="H85" s="144" t="str">
        <f t="shared" si="13"/>
        <v/>
      </c>
      <c r="I85" s="182"/>
      <c r="J85" s="182"/>
      <c r="K85" s="182"/>
      <c r="M85" s="139" t="str">
        <f t="shared" si="14"/>
        <v/>
      </c>
      <c r="N85" s="139" t="str">
        <f t="shared" si="15"/>
        <v/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/>
      </c>
      <c r="B86" s="143" t="str">
        <f>IF(C86="","",VLOOKUP('Opći dio'!$C$3,'Opći dio'!$L$6:$U$137,9,FALSE))</f>
        <v/>
      </c>
      <c r="C86" s="149"/>
      <c r="D86" s="144" t="str">
        <f t="shared" si="11"/>
        <v/>
      </c>
      <c r="E86" s="149"/>
      <c r="F86" s="144" t="str">
        <f t="shared" si="12"/>
        <v/>
      </c>
      <c r="G86" s="183"/>
      <c r="H86" s="144" t="str">
        <f t="shared" si="13"/>
        <v/>
      </c>
      <c r="I86" s="182"/>
      <c r="J86" s="182"/>
      <c r="K86" s="182"/>
      <c r="M86" s="139" t="str">
        <f t="shared" si="14"/>
        <v/>
      </c>
      <c r="N86" s="139" t="str">
        <f t="shared" si="15"/>
        <v/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/>
      </c>
      <c r="B87" s="143" t="str">
        <f>IF(C87="","",VLOOKUP('Opći dio'!$C$3,'Opći dio'!$L$6:$U$137,9,FALSE))</f>
        <v/>
      </c>
      <c r="C87" s="149"/>
      <c r="D87" s="144" t="str">
        <f t="shared" si="11"/>
        <v/>
      </c>
      <c r="E87" s="149"/>
      <c r="F87" s="144" t="str">
        <f t="shared" si="12"/>
        <v/>
      </c>
      <c r="G87" s="183"/>
      <c r="H87" s="144" t="str">
        <f t="shared" si="13"/>
        <v/>
      </c>
      <c r="I87" s="182"/>
      <c r="J87" s="182"/>
      <c r="K87" s="182"/>
      <c r="M87" s="139" t="str">
        <f t="shared" si="14"/>
        <v/>
      </c>
      <c r="N87" s="139" t="str">
        <f t="shared" si="15"/>
        <v/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/>
      </c>
      <c r="B88" s="143" t="str">
        <f>IF(C88="","",VLOOKUP('Opći dio'!$C$3,'Opći dio'!$L$6:$U$137,9,FALSE))</f>
        <v/>
      </c>
      <c r="C88" s="149"/>
      <c r="D88" s="144" t="str">
        <f t="shared" si="11"/>
        <v/>
      </c>
      <c r="E88" s="149"/>
      <c r="F88" s="144" t="str">
        <f t="shared" si="12"/>
        <v/>
      </c>
      <c r="G88" s="183"/>
      <c r="H88" s="144" t="str">
        <f t="shared" si="13"/>
        <v/>
      </c>
      <c r="I88" s="182"/>
      <c r="J88" s="182"/>
      <c r="K88" s="182"/>
      <c r="M88" s="139" t="str">
        <f t="shared" si="14"/>
        <v/>
      </c>
      <c r="N88" s="139" t="str">
        <f t="shared" si="15"/>
        <v/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/>
      </c>
      <c r="B89" s="143" t="str">
        <f>IF(C89="","",VLOOKUP('Opći dio'!$C$3,'Opći dio'!$L$6:$U$137,9,FALSE))</f>
        <v/>
      </c>
      <c r="C89" s="149"/>
      <c r="D89" s="144" t="str">
        <f t="shared" si="11"/>
        <v/>
      </c>
      <c r="E89" s="149"/>
      <c r="F89" s="144" t="str">
        <f t="shared" si="12"/>
        <v/>
      </c>
      <c r="G89" s="183"/>
      <c r="H89" s="144" t="str">
        <f t="shared" si="13"/>
        <v/>
      </c>
      <c r="I89" s="182"/>
      <c r="J89" s="182"/>
      <c r="K89" s="182"/>
      <c r="M89" s="139" t="str">
        <f t="shared" si="14"/>
        <v/>
      </c>
      <c r="N89" s="139" t="str">
        <f t="shared" si="15"/>
        <v/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/>
      </c>
      <c r="B90" s="143" t="str">
        <f>IF(C90="","",VLOOKUP('Opći dio'!$C$3,'Opći dio'!$L$6:$U$137,9,FALSE))</f>
        <v/>
      </c>
      <c r="C90" s="149"/>
      <c r="D90" s="144" t="str">
        <f t="shared" si="11"/>
        <v/>
      </c>
      <c r="E90" s="149"/>
      <c r="F90" s="144" t="str">
        <f t="shared" si="12"/>
        <v/>
      </c>
      <c r="G90" s="183"/>
      <c r="H90" s="144" t="str">
        <f t="shared" si="13"/>
        <v/>
      </c>
      <c r="I90" s="182"/>
      <c r="J90" s="182"/>
      <c r="K90" s="182"/>
      <c r="M90" s="139" t="str">
        <f t="shared" si="14"/>
        <v/>
      </c>
      <c r="N90" s="139" t="str">
        <f t="shared" si="15"/>
        <v/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/>
      </c>
      <c r="B91" s="143" t="str">
        <f>IF(C91="","",VLOOKUP('Opći dio'!$C$3,'Opći dio'!$L$6:$U$137,9,FALSE))</f>
        <v/>
      </c>
      <c r="C91" s="149"/>
      <c r="D91" s="144" t="str">
        <f t="shared" si="11"/>
        <v/>
      </c>
      <c r="E91" s="149"/>
      <c r="F91" s="144" t="str">
        <f t="shared" si="12"/>
        <v/>
      </c>
      <c r="G91" s="183"/>
      <c r="H91" s="144" t="str">
        <f t="shared" si="13"/>
        <v/>
      </c>
      <c r="I91" s="182"/>
      <c r="J91" s="182"/>
      <c r="K91" s="182"/>
      <c r="M91" s="139" t="str">
        <f t="shared" si="14"/>
        <v/>
      </c>
      <c r="N91" s="139" t="str">
        <f t="shared" si="15"/>
        <v/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/>
      </c>
      <c r="B92" s="143" t="str">
        <f>IF(C92="","",VLOOKUP('Opći dio'!$C$3,'Opći dio'!$L$6:$U$137,9,FALSE))</f>
        <v/>
      </c>
      <c r="C92" s="149"/>
      <c r="D92" s="144" t="str">
        <f t="shared" si="11"/>
        <v/>
      </c>
      <c r="E92" s="149"/>
      <c r="F92" s="144" t="str">
        <f t="shared" si="12"/>
        <v/>
      </c>
      <c r="G92" s="183"/>
      <c r="H92" s="144" t="str">
        <f t="shared" si="13"/>
        <v/>
      </c>
      <c r="I92" s="182"/>
      <c r="J92" s="182"/>
      <c r="K92" s="182"/>
      <c r="M92" s="139" t="str">
        <f t="shared" si="14"/>
        <v/>
      </c>
      <c r="N92" s="139" t="str">
        <f t="shared" si="15"/>
        <v/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/>
      </c>
      <c r="B93" s="143" t="str">
        <f>IF(C93="","",VLOOKUP('Opći dio'!$C$3,'Opći dio'!$L$6:$U$137,9,FALSE))</f>
        <v/>
      </c>
      <c r="C93" s="149"/>
      <c r="D93" s="144" t="str">
        <f t="shared" si="11"/>
        <v/>
      </c>
      <c r="E93" s="149"/>
      <c r="F93" s="144" t="str">
        <f t="shared" si="12"/>
        <v/>
      </c>
      <c r="G93" s="183"/>
      <c r="H93" s="144" t="str">
        <f t="shared" si="13"/>
        <v/>
      </c>
      <c r="I93" s="182"/>
      <c r="J93" s="182"/>
      <c r="K93" s="182"/>
      <c r="M93" s="139" t="str">
        <f t="shared" si="14"/>
        <v/>
      </c>
      <c r="N93" s="139" t="str">
        <f t="shared" si="15"/>
        <v/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/>
      </c>
      <c r="B94" s="143" t="str">
        <f>IF(C94="","",VLOOKUP('Opći dio'!$C$3,'Opći dio'!$L$6:$U$137,9,FALSE))</f>
        <v/>
      </c>
      <c r="C94" s="149"/>
      <c r="D94" s="144" t="str">
        <f t="shared" si="11"/>
        <v/>
      </c>
      <c r="E94" s="149"/>
      <c r="F94" s="144" t="str">
        <f t="shared" si="12"/>
        <v/>
      </c>
      <c r="G94" s="183"/>
      <c r="H94" s="144" t="str">
        <f t="shared" si="13"/>
        <v/>
      </c>
      <c r="I94" s="182"/>
      <c r="J94" s="182"/>
      <c r="K94" s="182"/>
      <c r="M94" s="139" t="str">
        <f t="shared" si="14"/>
        <v/>
      </c>
      <c r="N94" s="139" t="str">
        <f t="shared" si="15"/>
        <v/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/>
      </c>
      <c r="B95" s="143" t="str">
        <f>IF(C95="","",VLOOKUP('Opći dio'!$C$3,'Opći dio'!$L$6:$U$137,9,FALSE))</f>
        <v/>
      </c>
      <c r="C95" s="149"/>
      <c r="D95" s="144" t="str">
        <f t="shared" si="11"/>
        <v/>
      </c>
      <c r="E95" s="149"/>
      <c r="F95" s="144" t="str">
        <f t="shared" si="12"/>
        <v/>
      </c>
      <c r="G95" s="183"/>
      <c r="H95" s="144" t="str">
        <f t="shared" si="13"/>
        <v/>
      </c>
      <c r="I95" s="182"/>
      <c r="J95" s="182"/>
      <c r="K95" s="182"/>
      <c r="M95" s="139" t="str">
        <f t="shared" si="14"/>
        <v/>
      </c>
      <c r="N95" s="139" t="str">
        <f t="shared" si="15"/>
        <v/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/>
      </c>
      <c r="B96" s="143" t="str">
        <f>IF(C96="","",VLOOKUP('Opći dio'!$C$3,'Opći dio'!$L$6:$U$137,9,FALSE))</f>
        <v/>
      </c>
      <c r="C96" s="149"/>
      <c r="D96" s="144" t="str">
        <f t="shared" si="11"/>
        <v/>
      </c>
      <c r="E96" s="149"/>
      <c r="F96" s="144" t="str">
        <f t="shared" si="12"/>
        <v/>
      </c>
      <c r="G96" s="183"/>
      <c r="H96" s="144" t="str">
        <f t="shared" si="13"/>
        <v/>
      </c>
      <c r="I96" s="182"/>
      <c r="J96" s="182"/>
      <c r="K96" s="182"/>
      <c r="M96" s="139" t="str">
        <f t="shared" si="14"/>
        <v/>
      </c>
      <c r="N96" s="139" t="str">
        <f t="shared" si="15"/>
        <v/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/>
      </c>
      <c r="B97" s="143" t="str">
        <f>IF(C97="","",VLOOKUP('Opći dio'!$C$3,'Opći dio'!$L$6:$U$137,9,FALSE))</f>
        <v/>
      </c>
      <c r="C97" s="149"/>
      <c r="D97" s="144" t="str">
        <f t="shared" si="11"/>
        <v/>
      </c>
      <c r="E97" s="149"/>
      <c r="F97" s="144" t="str">
        <f t="shared" si="12"/>
        <v/>
      </c>
      <c r="G97" s="183"/>
      <c r="H97" s="144" t="str">
        <f t="shared" si="13"/>
        <v/>
      </c>
      <c r="I97" s="182"/>
      <c r="J97" s="182"/>
      <c r="K97" s="182"/>
      <c r="M97" s="139" t="str">
        <f t="shared" si="14"/>
        <v/>
      </c>
      <c r="N97" s="139" t="str">
        <f t="shared" si="15"/>
        <v/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/>
      </c>
      <c r="B99" s="143" t="str">
        <f>IF(C99="","",VLOOKUP('Opći dio'!$C$3,'Opći dio'!$L$6:$U$137,9,FALSE))</f>
        <v/>
      </c>
      <c r="C99" s="149"/>
      <c r="D99" s="144" t="str">
        <f t="shared" si="11"/>
        <v/>
      </c>
      <c r="E99" s="149"/>
      <c r="F99" s="144" t="str">
        <f t="shared" si="12"/>
        <v/>
      </c>
      <c r="G99" s="183"/>
      <c r="H99" s="144" t="str">
        <f t="shared" si="13"/>
        <v/>
      </c>
      <c r="I99" s="182"/>
      <c r="J99" s="182"/>
      <c r="K99" s="182"/>
      <c r="M99" s="139" t="str">
        <f t="shared" si="14"/>
        <v/>
      </c>
      <c r="N99" s="139" t="str">
        <f t="shared" si="15"/>
        <v/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/>
      </c>
      <c r="B100" s="143" t="str">
        <f>IF(C100="","",VLOOKUP('Opći dio'!$C$3,'Opći dio'!$L$6:$U$137,9,FALSE))</f>
        <v/>
      </c>
      <c r="C100" s="149"/>
      <c r="D100" s="144" t="str">
        <f t="shared" si="11"/>
        <v/>
      </c>
      <c r="E100" s="149"/>
      <c r="F100" s="144" t="str">
        <f t="shared" si="12"/>
        <v/>
      </c>
      <c r="G100" s="183"/>
      <c r="H100" s="144" t="str">
        <f t="shared" si="13"/>
        <v/>
      </c>
      <c r="I100" s="182"/>
      <c r="J100" s="182"/>
      <c r="K100" s="182"/>
      <c r="M100" s="139" t="str">
        <f t="shared" si="14"/>
        <v/>
      </c>
      <c r="N100" s="139" t="str">
        <f t="shared" si="15"/>
        <v/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/>
      </c>
      <c r="B101" s="143" t="str">
        <f>IF(C101="","",VLOOKUP('Opći dio'!$C$3,'Opći dio'!$L$6:$U$137,9,FALSE))</f>
        <v/>
      </c>
      <c r="C101" s="149"/>
      <c r="D101" s="144" t="str">
        <f t="shared" si="11"/>
        <v/>
      </c>
      <c r="E101" s="149"/>
      <c r="F101" s="144" t="str">
        <f t="shared" si="12"/>
        <v/>
      </c>
      <c r="G101" s="183"/>
      <c r="H101" s="144" t="str">
        <f t="shared" si="13"/>
        <v/>
      </c>
      <c r="I101" s="182"/>
      <c r="J101" s="182"/>
      <c r="K101" s="182"/>
      <c r="M101" s="139" t="str">
        <f t="shared" si="14"/>
        <v/>
      </c>
      <c r="N101" s="139" t="str">
        <f t="shared" si="15"/>
        <v/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/>
      </c>
      <c r="B102" s="143" t="str">
        <f>IF(C102="","",VLOOKUP('Opći dio'!$C$3,'Opći dio'!$L$6:$U$137,9,FALSE))</f>
        <v/>
      </c>
      <c r="C102" s="149"/>
      <c r="D102" s="144" t="str">
        <f t="shared" si="11"/>
        <v/>
      </c>
      <c r="E102" s="149"/>
      <c r="F102" s="144" t="str">
        <f t="shared" si="12"/>
        <v/>
      </c>
      <c r="G102" s="183"/>
      <c r="H102" s="144" t="str">
        <f t="shared" si="13"/>
        <v/>
      </c>
      <c r="I102" s="182"/>
      <c r="J102" s="182"/>
      <c r="K102" s="182"/>
      <c r="M102" s="139" t="str">
        <f t="shared" si="14"/>
        <v/>
      </c>
      <c r="N102" s="139" t="str">
        <f t="shared" si="15"/>
        <v/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/>
      </c>
      <c r="B103" s="143" t="str">
        <f>IF(C103="","",VLOOKUP('Opći dio'!$C$3,'Opći dio'!$L$6:$U$137,9,FALSE))</f>
        <v/>
      </c>
      <c r="C103" s="149"/>
      <c r="D103" s="144" t="str">
        <f t="shared" si="11"/>
        <v/>
      </c>
      <c r="E103" s="149"/>
      <c r="F103" s="144" t="str">
        <f t="shared" si="12"/>
        <v/>
      </c>
      <c r="G103" s="183"/>
      <c r="H103" s="144" t="str">
        <f t="shared" si="13"/>
        <v/>
      </c>
      <c r="I103" s="182"/>
      <c r="J103" s="182"/>
      <c r="K103" s="182"/>
      <c r="M103" s="139" t="str">
        <f t="shared" si="14"/>
        <v/>
      </c>
      <c r="N103" s="139" t="str">
        <f t="shared" si="15"/>
        <v/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11"/>
        <v/>
      </c>
      <c r="E105" s="149"/>
      <c r="F105" s="144" t="str">
        <f t="shared" si="12"/>
        <v/>
      </c>
      <c r="G105" s="183"/>
      <c r="H105" s="144" t="str">
        <f t="shared" si="13"/>
        <v/>
      </c>
      <c r="I105" s="182"/>
      <c r="J105" s="182"/>
      <c r="K105" s="182"/>
      <c r="M105" s="139" t="str">
        <f t="shared" si="14"/>
        <v/>
      </c>
      <c r="N105" s="139" t="str">
        <f t="shared" si="15"/>
        <v/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11"/>
        <v/>
      </c>
      <c r="E107" s="149"/>
      <c r="F107" s="144" t="str">
        <f t="shared" si="12"/>
        <v/>
      </c>
      <c r="G107" s="183"/>
      <c r="H107" s="144" t="str">
        <f t="shared" si="13"/>
        <v/>
      </c>
      <c r="I107" s="182"/>
      <c r="J107" s="182"/>
      <c r="K107" s="182"/>
      <c r="M107" s="139" t="str">
        <f t="shared" si="14"/>
        <v/>
      </c>
      <c r="N107" s="139" t="str">
        <f t="shared" si="15"/>
        <v/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B1018"/>
  <sheetViews>
    <sheetView showGridLines="0" zoomScaleNormal="100" workbookViewId="0">
      <pane ySplit="2" topLeftCell="A15" activePane="bottomLeft" state="frozen"/>
      <selection pane="bottomLeft" activeCell="H17" sqref="H17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1" t="s">
        <v>766</v>
      </c>
      <c r="B1" s="271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563</v>
      </c>
      <c r="B3" s="144" t="str">
        <f t="shared" ref="B3" si="0">IFERROR(VLOOKUP(A3,$R$6:$S$23,2,FALSE),"")</f>
        <v>Europski fond za regionalni razvoj (ERDF)</v>
      </c>
      <c r="C3" s="149">
        <v>3111</v>
      </c>
      <c r="D3" s="144" t="str">
        <f>IFERROR(VLOOKUP(C3,$U$5:$W$129,2,FALSE),"")</f>
        <v>Plaće za redovan rad</v>
      </c>
      <c r="E3" s="183" t="s">
        <v>1053</v>
      </c>
      <c r="F3" s="144" t="str">
        <f>IFERROR(VLOOKUP(E3,$AA$6:$AB$1018,2,FALSE),"")</f>
        <v>Ulaganje u organizacijsku reformu i infrastrukturu sektora istraživanja, razvoja i inovacija</v>
      </c>
      <c r="G3" s="182">
        <v>68366</v>
      </c>
      <c r="H3" s="182">
        <v>0</v>
      </c>
      <c r="I3" s="182">
        <v>0</v>
      </c>
      <c r="J3" s="198"/>
      <c r="K3" s="197"/>
      <c r="L3" s="197"/>
      <c r="M3" s="198"/>
      <c r="N3" s="198"/>
      <c r="P3" s="139" t="str">
        <f>LEFT(C3,3)</f>
        <v>311</v>
      </c>
      <c r="Q3" s="139" t="str">
        <f>LEFT(C3,2)</f>
        <v>31</v>
      </c>
    </row>
    <row r="4" spans="1:28">
      <c r="A4" s="149">
        <v>563</v>
      </c>
      <c r="B4" s="144" t="str">
        <f t="shared" ref="B4:B67" si="1">IFERROR(VLOOKUP(A4,$R$6:$S$23,2,FALSE),"")</f>
        <v>Europski fond za regionalni razvoj (ERDF)</v>
      </c>
      <c r="C4" s="149">
        <v>3232</v>
      </c>
      <c r="D4" s="144" t="str">
        <f t="shared" ref="D4:D67" si="2">IFERROR(VLOOKUP(C4,$U$5:$W$129,2,FALSE),"")</f>
        <v>Usluge tekućeg i investicijskog održavanja</v>
      </c>
      <c r="E4" s="183" t="s">
        <v>1053</v>
      </c>
      <c r="F4" s="144" t="str">
        <f t="shared" ref="F4:F67" si="3">IFERROR(VLOOKUP(E4,$AA$6:$AB$1018,2,FALSE),"")</f>
        <v>Ulaganje u organizacijsku reformu i infrastrukturu sektora istraživanja, razvoja i inovacija</v>
      </c>
      <c r="G4" s="182">
        <v>1184900</v>
      </c>
      <c r="H4" s="182">
        <v>0</v>
      </c>
      <c r="I4" s="182">
        <v>0</v>
      </c>
      <c r="J4" s="198"/>
      <c r="K4" s="197"/>
      <c r="L4" s="197"/>
      <c r="M4" s="198"/>
      <c r="N4" s="198"/>
      <c r="P4" s="139" t="str">
        <f t="shared" ref="P4:P67" si="4">LEFT(C4,3)</f>
        <v>323</v>
      </c>
      <c r="Q4" s="139" t="str">
        <f t="shared" ref="Q4:Q67" si="5">LEFT(C4,2)</f>
        <v>32</v>
      </c>
      <c r="U4" s="145"/>
      <c r="V4" s="145"/>
    </row>
    <row r="5" spans="1:28">
      <c r="A5" s="149">
        <v>563</v>
      </c>
      <c r="B5" s="144" t="str">
        <f t="shared" si="1"/>
        <v>Europski fond za regionalni razvoj (ERDF)</v>
      </c>
      <c r="C5" s="149">
        <v>3233</v>
      </c>
      <c r="D5" s="144" t="str">
        <f t="shared" si="2"/>
        <v>Usluge promidžbe i informiranja</v>
      </c>
      <c r="E5" s="183" t="s">
        <v>1053</v>
      </c>
      <c r="F5" s="144" t="str">
        <f t="shared" si="3"/>
        <v>Ulaganje u organizacijsku reformu i infrastrukturu sektora istraživanja, razvoja i inovacija</v>
      </c>
      <c r="G5" s="182">
        <v>245167</v>
      </c>
      <c r="H5" s="182">
        <v>0</v>
      </c>
      <c r="I5" s="182">
        <v>0</v>
      </c>
      <c r="J5" s="198"/>
      <c r="K5" s="197"/>
      <c r="L5" s="197"/>
      <c r="M5" s="198"/>
      <c r="N5" s="198"/>
      <c r="P5" s="139" t="str">
        <f t="shared" si="4"/>
        <v>323</v>
      </c>
      <c r="Q5" s="139" t="str">
        <f t="shared" si="5"/>
        <v>32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>
        <v>563</v>
      </c>
      <c r="B6" s="144" t="str">
        <f t="shared" si="1"/>
        <v>Europski fond za regionalni razvoj (ERDF)</v>
      </c>
      <c r="C6" s="149">
        <v>3237</v>
      </c>
      <c r="D6" s="144" t="str">
        <f t="shared" si="2"/>
        <v>Intelektualne i osobne usluge</v>
      </c>
      <c r="E6" s="183" t="s">
        <v>1053</v>
      </c>
      <c r="F6" s="144" t="str">
        <f t="shared" si="3"/>
        <v>Ulaganje u organizacijsku reformu i infrastrukturu sektora istraživanja, razvoja i inovacija</v>
      </c>
      <c r="G6" s="182">
        <v>48700</v>
      </c>
      <c r="H6" s="182">
        <v>0</v>
      </c>
      <c r="I6" s="182">
        <v>0</v>
      </c>
      <c r="J6" s="198"/>
      <c r="K6" s="197"/>
      <c r="L6" s="197"/>
      <c r="M6" s="198"/>
      <c r="N6" s="198"/>
      <c r="P6" s="139" t="str">
        <f t="shared" si="4"/>
        <v>323</v>
      </c>
      <c r="Q6" s="139" t="str">
        <f t="shared" si="5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>
        <v>563</v>
      </c>
      <c r="B7" s="144" t="str">
        <f t="shared" si="1"/>
        <v>Europski fond za regionalni razvoj (ERDF)</v>
      </c>
      <c r="C7" s="149">
        <v>4225</v>
      </c>
      <c r="D7" s="144" t="str">
        <f t="shared" si="2"/>
        <v>Instrumenti, uređaji i strojevi</v>
      </c>
      <c r="E7" s="183" t="s">
        <v>1053</v>
      </c>
      <c r="F7" s="144" t="str">
        <f t="shared" si="3"/>
        <v>Ulaganje u organizacijsku reformu i infrastrukturu sektora istraživanja, razvoja i inovacija</v>
      </c>
      <c r="G7" s="182">
        <v>6000996</v>
      </c>
      <c r="H7" s="182">
        <v>0</v>
      </c>
      <c r="I7" s="182">
        <v>0</v>
      </c>
      <c r="J7" s="198"/>
      <c r="K7" s="197"/>
      <c r="L7" s="197"/>
      <c r="M7" s="198"/>
      <c r="N7" s="198"/>
      <c r="P7" s="139" t="str">
        <f t="shared" si="4"/>
        <v>422</v>
      </c>
      <c r="Q7" s="139" t="str">
        <f t="shared" si="5"/>
        <v>42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>
        <v>563</v>
      </c>
      <c r="B8" s="144" t="str">
        <f t="shared" si="1"/>
        <v>Europski fond za regionalni razvoj (ERDF)</v>
      </c>
      <c r="C8" s="149">
        <v>4225</v>
      </c>
      <c r="D8" s="144" t="str">
        <f t="shared" si="2"/>
        <v>Instrumenti, uređaji i strojevi</v>
      </c>
      <c r="E8" s="183" t="s">
        <v>1816</v>
      </c>
      <c r="F8" s="144" t="str">
        <f t="shared" si="3"/>
        <v>Strateški projekt "Centar za napredne laserske tehnike"</v>
      </c>
      <c r="G8" s="182">
        <v>38428809</v>
      </c>
      <c r="H8" s="182">
        <v>9354855</v>
      </c>
      <c r="I8" s="182">
        <v>0</v>
      </c>
      <c r="J8" s="198"/>
      <c r="K8" s="197"/>
      <c r="L8" s="197"/>
      <c r="M8" s="198"/>
      <c r="N8" s="198"/>
      <c r="P8" s="139" t="str">
        <f t="shared" si="4"/>
        <v>422</v>
      </c>
      <c r="Q8" s="139" t="str">
        <f t="shared" si="5"/>
        <v>42</v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>
        <v>563</v>
      </c>
      <c r="B9" s="144" t="str">
        <f t="shared" si="1"/>
        <v>Europski fond za regionalni razvoj (ERDF)</v>
      </c>
      <c r="C9" s="149">
        <v>3237</v>
      </c>
      <c r="D9" s="144" t="str">
        <f t="shared" si="2"/>
        <v>Intelektualne i osobne usluge</v>
      </c>
      <c r="E9" s="183" t="s">
        <v>1816</v>
      </c>
      <c r="F9" s="144" t="str">
        <f t="shared" si="3"/>
        <v>Strateški projekt "Centar za napredne laserske tehnike"</v>
      </c>
      <c r="G9" s="182">
        <v>216706</v>
      </c>
      <c r="H9" s="182">
        <v>48450</v>
      </c>
      <c r="I9" s="182">
        <v>0</v>
      </c>
      <c r="J9" s="198"/>
      <c r="K9" s="197"/>
      <c r="L9" s="197"/>
      <c r="M9" s="198"/>
      <c r="N9" s="198"/>
      <c r="P9" s="139" t="str">
        <f t="shared" si="4"/>
        <v>323</v>
      </c>
      <c r="Q9" s="139" t="str">
        <f t="shared" si="5"/>
        <v>32</v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>
        <v>563</v>
      </c>
      <c r="B10" s="144" t="str">
        <f t="shared" si="1"/>
        <v>Europski fond za regionalni razvoj (ERDF)</v>
      </c>
      <c r="C10" s="149">
        <v>3233</v>
      </c>
      <c r="D10" s="144" t="str">
        <f t="shared" si="2"/>
        <v>Usluge promidžbe i informiranja</v>
      </c>
      <c r="E10" s="183" t="s">
        <v>1816</v>
      </c>
      <c r="F10" s="144" t="str">
        <f t="shared" si="3"/>
        <v>Strateški projekt "Centar za napredne laserske tehnike"</v>
      </c>
      <c r="G10" s="182">
        <v>75200</v>
      </c>
      <c r="H10" s="182">
        <v>80750</v>
      </c>
      <c r="I10" s="182">
        <v>0</v>
      </c>
      <c r="J10" s="198"/>
      <c r="K10" s="197"/>
      <c r="L10" s="197"/>
      <c r="M10" s="198"/>
      <c r="N10" s="198"/>
      <c r="P10" s="139" t="str">
        <f t="shared" si="4"/>
        <v>323</v>
      </c>
      <c r="Q10" s="139" t="str">
        <f t="shared" si="5"/>
        <v>32</v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>
        <v>563</v>
      </c>
      <c r="B11" s="144" t="str">
        <f t="shared" si="1"/>
        <v>Europski fond za regionalni razvoj (ERDF)</v>
      </c>
      <c r="C11" s="149">
        <v>3211</v>
      </c>
      <c r="D11" s="144" t="str">
        <f t="shared" si="2"/>
        <v>Službena putovanja</v>
      </c>
      <c r="E11" s="183" t="s">
        <v>1816</v>
      </c>
      <c r="F11" s="144" t="str">
        <f t="shared" si="3"/>
        <v>Strateški projekt "Centar za napredne laserske tehnike"</v>
      </c>
      <c r="G11" s="182">
        <v>49920</v>
      </c>
      <c r="H11" s="182">
        <v>170000</v>
      </c>
      <c r="I11" s="182">
        <v>0</v>
      </c>
      <c r="J11" s="198"/>
      <c r="K11" s="197"/>
      <c r="L11" s="197"/>
      <c r="M11" s="198"/>
      <c r="N11" s="198"/>
      <c r="P11" s="139" t="str">
        <f t="shared" si="4"/>
        <v>321</v>
      </c>
      <c r="Q11" s="139" t="str">
        <f t="shared" si="5"/>
        <v>32</v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>
        <v>563</v>
      </c>
      <c r="B12" s="144" t="str">
        <f t="shared" si="1"/>
        <v>Europski fond za regionalni razvoj (ERDF)</v>
      </c>
      <c r="C12" s="149">
        <v>4123</v>
      </c>
      <c r="D12" s="144" t="str">
        <f t="shared" si="2"/>
        <v>Licence</v>
      </c>
      <c r="E12" s="183" t="s">
        <v>1816</v>
      </c>
      <c r="F12" s="144" t="str">
        <f t="shared" si="3"/>
        <v>Strateški projekt "Centar za napredne laserske tehnike"</v>
      </c>
      <c r="G12" s="182">
        <v>802332</v>
      </c>
      <c r="H12" s="182">
        <v>0</v>
      </c>
      <c r="I12" s="182">
        <v>0</v>
      </c>
      <c r="J12" s="198"/>
      <c r="K12" s="197"/>
      <c r="L12" s="197"/>
      <c r="M12" s="198"/>
      <c r="N12" s="198"/>
      <c r="P12" s="139" t="str">
        <f t="shared" si="4"/>
        <v>412</v>
      </c>
      <c r="Q12" s="139" t="str">
        <f t="shared" si="5"/>
        <v>41</v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>
        <v>563</v>
      </c>
      <c r="B13" s="144" t="str">
        <f t="shared" si="1"/>
        <v>Europski fond za regionalni razvoj (ERDF)</v>
      </c>
      <c r="C13" s="149">
        <v>4221</v>
      </c>
      <c r="D13" s="144" t="str">
        <f t="shared" si="2"/>
        <v>Uredska oprema i namještaj</v>
      </c>
      <c r="E13" s="183" t="s">
        <v>1816</v>
      </c>
      <c r="F13" s="144" t="str">
        <f t="shared" si="3"/>
        <v>Strateški projekt "Centar za napredne laserske tehnike"</v>
      </c>
      <c r="G13" s="182">
        <v>2786117</v>
      </c>
      <c r="H13" s="182">
        <v>0</v>
      </c>
      <c r="I13" s="182">
        <v>0</v>
      </c>
      <c r="J13" s="198"/>
      <c r="K13" s="197"/>
      <c r="L13" s="197"/>
      <c r="M13" s="198"/>
      <c r="N13" s="198"/>
      <c r="P13" s="139" t="str">
        <f t="shared" si="4"/>
        <v>422</v>
      </c>
      <c r="Q13" s="139" t="str">
        <f t="shared" si="5"/>
        <v>42</v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>
        <v>563</v>
      </c>
      <c r="B14" s="144" t="str">
        <f t="shared" si="1"/>
        <v>Europski fond za regionalni razvoj (ERDF)</v>
      </c>
      <c r="C14" s="149">
        <v>4222</v>
      </c>
      <c r="D14" s="144" t="str">
        <f t="shared" si="2"/>
        <v>Komunikacijska oprema</v>
      </c>
      <c r="E14" s="183" t="s">
        <v>1816</v>
      </c>
      <c r="F14" s="144" t="str">
        <f t="shared" si="3"/>
        <v>Strateški projekt "Centar za napredne laserske tehnike"</v>
      </c>
      <c r="G14" s="182">
        <v>858202</v>
      </c>
      <c r="H14" s="182">
        <v>0</v>
      </c>
      <c r="I14" s="182">
        <v>0</v>
      </c>
      <c r="J14" s="198"/>
      <c r="K14" s="197"/>
      <c r="L14" s="197"/>
      <c r="M14" s="198"/>
      <c r="N14" s="198"/>
      <c r="P14" s="139" t="str">
        <f t="shared" si="4"/>
        <v>422</v>
      </c>
      <c r="Q14" s="139" t="str">
        <f t="shared" si="5"/>
        <v>42</v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>
        <v>51</v>
      </c>
      <c r="B15" s="144" t="str">
        <f t="shared" si="1"/>
        <v>Pomoći EU</v>
      </c>
      <c r="C15" s="149">
        <v>3111</v>
      </c>
      <c r="D15" s="144" t="str">
        <f t="shared" si="2"/>
        <v>Plaće za redovan rad</v>
      </c>
      <c r="E15" s="183" t="s">
        <v>801</v>
      </c>
      <c r="F15" s="144" t="str">
        <f t="shared" si="3"/>
        <v>NOVI PODPROJEKT</v>
      </c>
      <c r="G15" s="182">
        <v>22363</v>
      </c>
      <c r="H15" s="182">
        <v>33750</v>
      </c>
      <c r="I15" s="182">
        <v>0</v>
      </c>
      <c r="J15" s="198" t="s">
        <v>3498</v>
      </c>
      <c r="K15" s="197">
        <v>43800</v>
      </c>
      <c r="L15" s="197">
        <v>45260</v>
      </c>
      <c r="M15" s="198" t="s">
        <v>3499</v>
      </c>
      <c r="N15" s="198" t="s">
        <v>3500</v>
      </c>
      <c r="P15" s="139" t="str">
        <f t="shared" si="4"/>
        <v>311</v>
      </c>
      <c r="Q15" s="139" t="str">
        <f t="shared" si="5"/>
        <v>31</v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>
        <v>52</v>
      </c>
      <c r="B16" s="144" t="str">
        <f t="shared" si="1"/>
        <v>Ostale pomoći</v>
      </c>
      <c r="C16" s="149">
        <v>3224</v>
      </c>
      <c r="D16" s="144" t="str">
        <f t="shared" si="2"/>
        <v>Materijal i dijelovi za tekuće i investicijsko održavanje</v>
      </c>
      <c r="E16" s="183" t="s">
        <v>801</v>
      </c>
      <c r="F16" s="144" t="str">
        <f t="shared" si="3"/>
        <v>NOVI PODPROJEKT</v>
      </c>
      <c r="G16" s="182">
        <v>728500</v>
      </c>
      <c r="H16" s="182">
        <v>0</v>
      </c>
      <c r="I16" s="182">
        <v>0</v>
      </c>
      <c r="J16" s="198" t="s">
        <v>3501</v>
      </c>
      <c r="K16" s="197">
        <v>43753</v>
      </c>
      <c r="L16" s="197">
        <v>44849</v>
      </c>
      <c r="M16" s="198" t="s">
        <v>3502</v>
      </c>
      <c r="N16" s="198" t="s">
        <v>3503</v>
      </c>
      <c r="P16" s="139" t="str">
        <f t="shared" si="4"/>
        <v>322</v>
      </c>
      <c r="Q16" s="139" t="str">
        <f t="shared" si="5"/>
        <v>32</v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>
        <v>52</v>
      </c>
      <c r="B17" s="144" t="str">
        <f t="shared" si="1"/>
        <v>Ostale pomoći</v>
      </c>
      <c r="C17" s="149">
        <v>3211</v>
      </c>
      <c r="D17" s="144" t="str">
        <f t="shared" si="2"/>
        <v>Službena putovanja</v>
      </c>
      <c r="E17" s="183" t="s">
        <v>801</v>
      </c>
      <c r="F17" s="144" t="str">
        <f t="shared" si="3"/>
        <v>NOVI PODPROJEKT</v>
      </c>
      <c r="G17" s="182">
        <v>320000</v>
      </c>
      <c r="H17" s="182">
        <v>0</v>
      </c>
      <c r="I17" s="182">
        <v>0</v>
      </c>
      <c r="J17" s="198" t="s">
        <v>3512</v>
      </c>
      <c r="K17" s="197">
        <v>43040</v>
      </c>
      <c r="L17" s="197">
        <v>44866</v>
      </c>
      <c r="M17" s="198" t="s">
        <v>3510</v>
      </c>
      <c r="N17" s="198" t="s">
        <v>3513</v>
      </c>
      <c r="P17" s="139" t="str">
        <f t="shared" si="4"/>
        <v>321</v>
      </c>
      <c r="Q17" s="139" t="str">
        <f t="shared" si="5"/>
        <v>32</v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>
        <v>52</v>
      </c>
      <c r="B18" s="144" t="str">
        <f t="shared" si="1"/>
        <v>Ostale pomoći</v>
      </c>
      <c r="C18" s="149">
        <v>3111</v>
      </c>
      <c r="D18" s="144" t="str">
        <f t="shared" si="2"/>
        <v>Plaće za redovan rad</v>
      </c>
      <c r="E18" s="183" t="s">
        <v>801</v>
      </c>
      <c r="F18" s="144" t="str">
        <f t="shared" si="3"/>
        <v>NOVI PODPROJEKT</v>
      </c>
      <c r="G18" s="182">
        <v>240000</v>
      </c>
      <c r="H18" s="182">
        <v>0</v>
      </c>
      <c r="I18" s="182">
        <v>0</v>
      </c>
      <c r="J18" s="198" t="s">
        <v>3512</v>
      </c>
      <c r="K18" s="197">
        <v>43040</v>
      </c>
      <c r="L18" s="197">
        <v>44866</v>
      </c>
      <c r="M18" s="198" t="s">
        <v>3510</v>
      </c>
      <c r="N18" s="198" t="s">
        <v>3511</v>
      </c>
      <c r="P18" s="139" t="str">
        <f t="shared" si="4"/>
        <v>311</v>
      </c>
      <c r="Q18" s="139" t="str">
        <f t="shared" si="5"/>
        <v>31</v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>
        <v>52</v>
      </c>
      <c r="B19" s="144" t="str">
        <f t="shared" si="1"/>
        <v>Ostale pomoći</v>
      </c>
      <c r="C19" s="149">
        <v>4225</v>
      </c>
      <c r="D19" s="144" t="str">
        <f t="shared" si="2"/>
        <v>Instrumenti, uređaji i strojevi</v>
      </c>
      <c r="E19" s="183" t="s">
        <v>801</v>
      </c>
      <c r="F19" s="144" t="str">
        <f t="shared" si="3"/>
        <v>NOVI PODPROJEKT</v>
      </c>
      <c r="G19" s="182">
        <v>210000</v>
      </c>
      <c r="H19" s="182">
        <v>0</v>
      </c>
      <c r="I19" s="182">
        <v>0</v>
      </c>
      <c r="J19" s="198" t="s">
        <v>3512</v>
      </c>
      <c r="K19" s="197">
        <v>43040</v>
      </c>
      <c r="L19" s="197">
        <v>44866</v>
      </c>
      <c r="M19" s="198" t="s">
        <v>3510</v>
      </c>
      <c r="N19" s="198" t="s">
        <v>3511</v>
      </c>
      <c r="P19" s="139" t="str">
        <f t="shared" si="4"/>
        <v>422</v>
      </c>
      <c r="Q19" s="139" t="str">
        <f t="shared" si="5"/>
        <v>42</v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>
        <v>52</v>
      </c>
      <c r="B20" s="144" t="str">
        <f t="shared" si="1"/>
        <v>Ostale pomoći</v>
      </c>
      <c r="C20" s="149">
        <v>3224</v>
      </c>
      <c r="D20" s="144" t="str">
        <f t="shared" si="2"/>
        <v>Materijal i dijelovi za tekuće i investicijsko održavanje</v>
      </c>
      <c r="E20" s="183" t="s">
        <v>801</v>
      </c>
      <c r="F20" s="144" t="str">
        <f t="shared" si="3"/>
        <v>NOVI PODPROJEKT</v>
      </c>
      <c r="G20" s="182">
        <v>330000</v>
      </c>
      <c r="H20" s="182">
        <v>0</v>
      </c>
      <c r="I20" s="182">
        <v>0</v>
      </c>
      <c r="J20" s="198" t="s">
        <v>3512</v>
      </c>
      <c r="K20" s="197">
        <v>43040</v>
      </c>
      <c r="L20" s="197">
        <v>44866</v>
      </c>
      <c r="M20" s="198" t="s">
        <v>3510</v>
      </c>
      <c r="N20" s="198" t="s">
        <v>3511</v>
      </c>
      <c r="P20" s="139" t="str">
        <f t="shared" si="4"/>
        <v>322</v>
      </c>
      <c r="Q20" s="139" t="str">
        <f t="shared" si="5"/>
        <v>32</v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>
        <v>51</v>
      </c>
      <c r="B21" s="144" t="str">
        <f t="shared" si="1"/>
        <v>Pomoći EU</v>
      </c>
      <c r="C21" s="149">
        <v>3224</v>
      </c>
      <c r="D21" s="144" t="str">
        <f t="shared" si="2"/>
        <v>Materijal i dijelovi za tekuće i investicijsko održavanje</v>
      </c>
      <c r="E21" s="183" t="s">
        <v>801</v>
      </c>
      <c r="F21" s="144" t="str">
        <f t="shared" si="3"/>
        <v>NOVI PODPROJEKT</v>
      </c>
      <c r="G21" s="182">
        <v>47500</v>
      </c>
      <c r="H21" s="182">
        <v>67500</v>
      </c>
      <c r="I21" s="182">
        <v>0</v>
      </c>
      <c r="J21" s="198" t="s">
        <v>3498</v>
      </c>
      <c r="K21" s="197">
        <v>43800</v>
      </c>
      <c r="L21" s="197">
        <v>45260</v>
      </c>
      <c r="M21" s="198" t="s">
        <v>3499</v>
      </c>
      <c r="N21" s="198" t="s">
        <v>3500</v>
      </c>
      <c r="P21" s="139" t="str">
        <f t="shared" si="4"/>
        <v>322</v>
      </c>
      <c r="Q21" s="139" t="str">
        <f t="shared" si="5"/>
        <v>32</v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/>
      <c r="B22" s="144" t="str">
        <f t="shared" si="1"/>
        <v/>
      </c>
      <c r="C22" s="149"/>
      <c r="D22" s="144" t="str">
        <f t="shared" si="2"/>
        <v/>
      </c>
      <c r="E22" s="183"/>
      <c r="F22" s="144" t="str">
        <f t="shared" si="3"/>
        <v/>
      </c>
      <c r="G22" s="182"/>
      <c r="H22" s="182">
        <v>0</v>
      </c>
      <c r="I22" s="182">
        <v>0</v>
      </c>
      <c r="J22" s="198"/>
      <c r="K22" s="197"/>
      <c r="L22" s="197"/>
      <c r="M22" s="198"/>
      <c r="N22" s="198"/>
      <c r="P22" s="139" t="str">
        <f t="shared" si="4"/>
        <v/>
      </c>
      <c r="Q22" s="139" t="str">
        <f t="shared" si="5"/>
        <v/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/>
      <c r="B23" s="144" t="str">
        <f t="shared" si="1"/>
        <v/>
      </c>
      <c r="C23" s="149"/>
      <c r="D23" s="144" t="str">
        <f t="shared" si="2"/>
        <v/>
      </c>
      <c r="E23" s="183"/>
      <c r="F23" s="144" t="str">
        <f t="shared" si="3"/>
        <v/>
      </c>
      <c r="G23" s="182"/>
      <c r="H23" s="182">
        <v>0</v>
      </c>
      <c r="I23" s="182">
        <v>0</v>
      </c>
      <c r="J23" s="198"/>
      <c r="K23" s="197"/>
      <c r="L23" s="197"/>
      <c r="M23" s="198"/>
      <c r="N23" s="198"/>
      <c r="P23" s="139" t="str">
        <f t="shared" si="4"/>
        <v/>
      </c>
      <c r="Q23" s="139" t="str">
        <f t="shared" si="5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>
        <v>12</v>
      </c>
      <c r="B24" s="144" t="str">
        <f t="shared" si="1"/>
        <v>Sredstva učešća za pomoći</v>
      </c>
      <c r="C24" s="149">
        <v>3111</v>
      </c>
      <c r="D24" s="144" t="str">
        <f t="shared" si="2"/>
        <v>Plaće za redovan rad</v>
      </c>
      <c r="E24" s="183" t="s">
        <v>1053</v>
      </c>
      <c r="F24" s="144" t="str">
        <f t="shared" si="3"/>
        <v>Ulaganje u organizacijsku reformu i infrastrukturu sektora istraživanja, razvoja i inovacija</v>
      </c>
      <c r="G24" s="182">
        <v>12064</v>
      </c>
      <c r="H24" s="182">
        <v>0</v>
      </c>
      <c r="I24" s="182">
        <v>0</v>
      </c>
      <c r="J24" s="198"/>
      <c r="K24" s="197"/>
      <c r="L24" s="197"/>
      <c r="M24" s="198"/>
      <c r="N24" s="198"/>
      <c r="P24" s="139" t="str">
        <f t="shared" si="4"/>
        <v>311</v>
      </c>
      <c r="Q24" s="139" t="str">
        <f t="shared" si="5"/>
        <v>31</v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>
        <v>12</v>
      </c>
      <c r="B25" s="144" t="str">
        <f t="shared" si="1"/>
        <v>Sredstva učešća za pomoći</v>
      </c>
      <c r="C25" s="149">
        <v>3232</v>
      </c>
      <c r="D25" s="144" t="str">
        <f t="shared" si="2"/>
        <v>Usluge tekućeg i investicijskog održavanja</v>
      </c>
      <c r="E25" s="183" t="s">
        <v>1053</v>
      </c>
      <c r="F25" s="144" t="str">
        <f t="shared" si="3"/>
        <v>Ulaganje u organizacijsku reformu i infrastrukturu sektora istraživanja, razvoja i inovacija</v>
      </c>
      <c r="G25" s="182">
        <v>209100</v>
      </c>
      <c r="H25" s="182">
        <v>0</v>
      </c>
      <c r="I25" s="182">
        <v>0</v>
      </c>
      <c r="J25" s="198"/>
      <c r="K25" s="197"/>
      <c r="L25" s="197"/>
      <c r="M25" s="198"/>
      <c r="N25" s="198"/>
      <c r="P25" s="139" t="str">
        <f t="shared" si="4"/>
        <v>323</v>
      </c>
      <c r="Q25" s="139" t="str">
        <f t="shared" si="5"/>
        <v>32</v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>
        <v>12</v>
      </c>
      <c r="B26" s="144" t="str">
        <f t="shared" si="1"/>
        <v>Sredstva učešća za pomoći</v>
      </c>
      <c r="C26" s="149">
        <v>3233</v>
      </c>
      <c r="D26" s="144" t="str">
        <f t="shared" si="2"/>
        <v>Usluge promidžbe i informiranja</v>
      </c>
      <c r="E26" s="183" t="s">
        <v>1053</v>
      </c>
      <c r="F26" s="144" t="str">
        <f t="shared" si="3"/>
        <v>Ulaganje u organizacijsku reformu i infrastrukturu sektora istraživanja, razvoja i inovacija</v>
      </c>
      <c r="G26" s="182">
        <v>43265</v>
      </c>
      <c r="H26" s="182">
        <v>0</v>
      </c>
      <c r="I26" s="182">
        <v>0</v>
      </c>
      <c r="J26" s="198"/>
      <c r="K26" s="197"/>
      <c r="L26" s="197"/>
      <c r="M26" s="198"/>
      <c r="N26" s="198"/>
      <c r="P26" s="139" t="str">
        <f t="shared" si="4"/>
        <v>323</v>
      </c>
      <c r="Q26" s="139" t="str">
        <f t="shared" si="5"/>
        <v>32</v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>
        <v>12</v>
      </c>
      <c r="B27" s="144" t="str">
        <f t="shared" si="1"/>
        <v>Sredstva učešća za pomoći</v>
      </c>
      <c r="C27" s="149">
        <v>3237</v>
      </c>
      <c r="D27" s="144" t="str">
        <f t="shared" si="2"/>
        <v>Intelektualne i osobne usluge</v>
      </c>
      <c r="E27" s="183" t="s">
        <v>1053</v>
      </c>
      <c r="F27" s="144" t="str">
        <f t="shared" si="3"/>
        <v>Ulaganje u organizacijsku reformu i infrastrukturu sektora istraživanja, razvoja i inovacija</v>
      </c>
      <c r="G27" s="182">
        <v>8595</v>
      </c>
      <c r="H27" s="182">
        <v>0</v>
      </c>
      <c r="I27" s="182">
        <v>0</v>
      </c>
      <c r="J27" s="198"/>
      <c r="K27" s="197"/>
      <c r="L27" s="197"/>
      <c r="M27" s="198"/>
      <c r="N27" s="198"/>
      <c r="P27" s="139" t="str">
        <f t="shared" si="4"/>
        <v>323</v>
      </c>
      <c r="Q27" s="139" t="str">
        <f t="shared" si="5"/>
        <v>32</v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>
        <v>12</v>
      </c>
      <c r="B28" s="144" t="str">
        <f t="shared" si="1"/>
        <v>Sredstva učešća za pomoći</v>
      </c>
      <c r="C28" s="149">
        <v>4225</v>
      </c>
      <c r="D28" s="144" t="str">
        <f t="shared" si="2"/>
        <v>Instrumenti, uređaji i strojevi</v>
      </c>
      <c r="E28" s="183" t="s">
        <v>1053</v>
      </c>
      <c r="F28" s="144" t="str">
        <f t="shared" si="3"/>
        <v>Ulaganje u organizacijsku reformu i infrastrukturu sektora istraživanja, razvoja i inovacija</v>
      </c>
      <c r="G28" s="182">
        <v>1059000</v>
      </c>
      <c r="H28" s="182">
        <v>0</v>
      </c>
      <c r="I28" s="182">
        <v>0</v>
      </c>
      <c r="J28" s="198"/>
      <c r="K28" s="197"/>
      <c r="L28" s="197"/>
      <c r="M28" s="198"/>
      <c r="N28" s="198"/>
      <c r="P28" s="139" t="str">
        <f t="shared" si="4"/>
        <v>422</v>
      </c>
      <c r="Q28" s="139" t="str">
        <f t="shared" si="5"/>
        <v>42</v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>
        <v>12</v>
      </c>
      <c r="B29" s="144" t="str">
        <f t="shared" si="1"/>
        <v>Sredstva učešća za pomoći</v>
      </c>
      <c r="C29" s="149">
        <v>4225</v>
      </c>
      <c r="D29" s="144" t="str">
        <f t="shared" si="2"/>
        <v>Instrumenti, uređaji i strojevi</v>
      </c>
      <c r="E29" s="183" t="s">
        <v>1816</v>
      </c>
      <c r="F29" s="144" t="str">
        <f t="shared" si="3"/>
        <v>Strateški projekt "Centar za napredne laserske tehnike"</v>
      </c>
      <c r="G29" s="182">
        <v>6781554</v>
      </c>
      <c r="H29" s="182">
        <v>1650857</v>
      </c>
      <c r="I29" s="182">
        <v>0</v>
      </c>
      <c r="J29" s="198"/>
      <c r="K29" s="197"/>
      <c r="L29" s="197"/>
      <c r="M29" s="198"/>
      <c r="N29" s="198"/>
      <c r="P29" s="139" t="str">
        <f t="shared" si="4"/>
        <v>422</v>
      </c>
      <c r="Q29" s="139" t="str">
        <f t="shared" si="5"/>
        <v>42</v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>
        <v>12</v>
      </c>
      <c r="B30" s="144" t="str">
        <f t="shared" si="1"/>
        <v>Sredstva učešća za pomoći</v>
      </c>
      <c r="C30" s="149">
        <v>3237</v>
      </c>
      <c r="D30" s="144" t="str">
        <f t="shared" si="2"/>
        <v>Intelektualne i osobne usluge</v>
      </c>
      <c r="E30" s="183" t="s">
        <v>1816</v>
      </c>
      <c r="F30" s="144" t="str">
        <f t="shared" si="3"/>
        <v>Strateški projekt "Centar za napredne laserske tehnike"</v>
      </c>
      <c r="G30" s="182">
        <v>38225</v>
      </c>
      <c r="H30" s="182">
        <v>8550</v>
      </c>
      <c r="I30" s="182">
        <v>0</v>
      </c>
      <c r="J30" s="198"/>
      <c r="K30" s="197"/>
      <c r="L30" s="197"/>
      <c r="M30" s="198"/>
      <c r="N30" s="198"/>
      <c r="P30" s="139" t="str">
        <f t="shared" si="4"/>
        <v>323</v>
      </c>
      <c r="Q30" s="139" t="str">
        <f t="shared" si="5"/>
        <v>32</v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>
        <v>12</v>
      </c>
      <c r="B31" s="144" t="str">
        <f t="shared" si="1"/>
        <v>Sredstva učešća za pomoći</v>
      </c>
      <c r="C31" s="149">
        <v>3233</v>
      </c>
      <c r="D31" s="144" t="str">
        <f t="shared" si="2"/>
        <v>Usluge promidžbe i informiranja</v>
      </c>
      <c r="E31" s="183" t="s">
        <v>1816</v>
      </c>
      <c r="F31" s="144" t="str">
        <f t="shared" si="3"/>
        <v>Strateški projekt "Centar za napredne laserske tehnike"</v>
      </c>
      <c r="G31" s="182">
        <v>13270</v>
      </c>
      <c r="H31" s="182">
        <v>14250</v>
      </c>
      <c r="I31" s="182">
        <v>0</v>
      </c>
      <c r="J31" s="198"/>
      <c r="K31" s="197"/>
      <c r="L31" s="197"/>
      <c r="M31" s="198"/>
      <c r="N31" s="198"/>
      <c r="P31" s="139" t="str">
        <f t="shared" si="4"/>
        <v>323</v>
      </c>
      <c r="Q31" s="139" t="str">
        <f t="shared" si="5"/>
        <v>32</v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>
        <v>12</v>
      </c>
      <c r="B32" s="144" t="str">
        <f t="shared" si="1"/>
        <v>Sredstva učešća za pomoći</v>
      </c>
      <c r="C32" s="149">
        <v>3211</v>
      </c>
      <c r="D32" s="144" t="str">
        <f t="shared" si="2"/>
        <v>Službena putovanja</v>
      </c>
      <c r="E32" s="183" t="s">
        <v>1816</v>
      </c>
      <c r="F32" s="144" t="str">
        <f t="shared" si="3"/>
        <v>Strateški projekt "Centar za napredne laserske tehnike"</v>
      </c>
      <c r="G32" s="182">
        <v>8810</v>
      </c>
      <c r="H32" s="182">
        <v>30000</v>
      </c>
      <c r="I32" s="182">
        <v>0</v>
      </c>
      <c r="J32" s="198"/>
      <c r="K32" s="197"/>
      <c r="L32" s="197"/>
      <c r="M32" s="198"/>
      <c r="N32" s="198"/>
      <c r="P32" s="139" t="str">
        <f t="shared" si="4"/>
        <v>321</v>
      </c>
      <c r="Q32" s="139" t="str">
        <f t="shared" si="5"/>
        <v>32</v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>
        <v>12</v>
      </c>
      <c r="B33" s="144" t="str">
        <f t="shared" si="1"/>
        <v>Sredstva učešća za pomoći</v>
      </c>
      <c r="C33" s="149">
        <v>4123</v>
      </c>
      <c r="D33" s="144" t="str">
        <f t="shared" si="2"/>
        <v>Licence</v>
      </c>
      <c r="E33" s="183" t="s">
        <v>1816</v>
      </c>
      <c r="F33" s="144" t="str">
        <f t="shared" si="3"/>
        <v>Strateški projekt "Centar za napredne laserske tehnike"</v>
      </c>
      <c r="G33" s="182">
        <v>141588</v>
      </c>
      <c r="H33" s="182">
        <v>0</v>
      </c>
      <c r="I33" s="182">
        <v>0</v>
      </c>
      <c r="J33" s="198"/>
      <c r="K33" s="197"/>
      <c r="L33" s="197"/>
      <c r="M33" s="198"/>
      <c r="N33" s="198"/>
      <c r="P33" s="139" t="str">
        <f t="shared" si="4"/>
        <v>412</v>
      </c>
      <c r="Q33" s="139" t="str">
        <f t="shared" si="5"/>
        <v>41</v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>
        <v>12</v>
      </c>
      <c r="B34" s="144" t="str">
        <f t="shared" si="1"/>
        <v>Sredstva učešća za pomoći</v>
      </c>
      <c r="C34" s="149">
        <v>4221</v>
      </c>
      <c r="D34" s="144" t="str">
        <f t="shared" si="2"/>
        <v>Uredska oprema i namještaj</v>
      </c>
      <c r="E34" s="183" t="s">
        <v>1816</v>
      </c>
      <c r="F34" s="144" t="str">
        <f t="shared" si="3"/>
        <v>Strateški projekt "Centar za napredne laserske tehnike"</v>
      </c>
      <c r="G34" s="182">
        <v>491668</v>
      </c>
      <c r="H34" s="182">
        <v>0</v>
      </c>
      <c r="I34" s="182">
        <v>0</v>
      </c>
      <c r="J34" s="198"/>
      <c r="K34" s="197"/>
      <c r="L34" s="197"/>
      <c r="M34" s="198"/>
      <c r="N34" s="198"/>
      <c r="P34" s="139" t="str">
        <f t="shared" si="4"/>
        <v>422</v>
      </c>
      <c r="Q34" s="139" t="str">
        <f t="shared" si="5"/>
        <v>42</v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>
        <v>12</v>
      </c>
      <c r="B35" s="144" t="str">
        <f t="shared" si="1"/>
        <v>Sredstva učešća za pomoći</v>
      </c>
      <c r="C35" s="149">
        <v>4222</v>
      </c>
      <c r="D35" s="144" t="str">
        <f t="shared" si="2"/>
        <v>Komunikacijska oprema</v>
      </c>
      <c r="E35" s="183" t="s">
        <v>1816</v>
      </c>
      <c r="F35" s="144" t="str">
        <f t="shared" si="3"/>
        <v>Strateški projekt "Centar za napredne laserske tehnike"</v>
      </c>
      <c r="G35" s="182">
        <v>151448</v>
      </c>
      <c r="H35" s="182">
        <v>0</v>
      </c>
      <c r="I35" s="182">
        <v>0</v>
      </c>
      <c r="J35" s="198"/>
      <c r="K35" s="197"/>
      <c r="L35" s="197"/>
      <c r="M35" s="198"/>
      <c r="N35" s="198"/>
      <c r="P35" s="139" t="str">
        <f t="shared" si="4"/>
        <v>422</v>
      </c>
      <c r="Q35" s="139" t="str">
        <f t="shared" si="5"/>
        <v>42</v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qCX419Qyhq+jg/Ww//m+D1ooe6qahpc2pG7VaZIi5nE9K50F9Q2i/+yIGMrJxY8glD4aSYQnoq0PWmnlYCKsxw==" saltValue="hNBVzcYbYYJvg51aP0ot3w==" spinCount="100000" sheet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C133"/>
  <sheetViews>
    <sheetView showGridLines="0" tabSelected="1" topLeftCell="B1" zoomScale="80" zoomScaleNormal="80" workbookViewId="0">
      <pane ySplit="2" topLeftCell="A3" activePane="bottomLeft" state="frozen"/>
      <selection pane="bottomLeft" activeCell="I87" sqref="I8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2" t="s">
        <v>261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3" t="s">
        <v>263</v>
      </c>
      <c r="C3" s="274"/>
      <c r="D3" s="275" t="s">
        <v>757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7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1542000</v>
      </c>
      <c r="E5" s="3"/>
      <c r="F5" s="3"/>
      <c r="G5" s="3">
        <v>140000</v>
      </c>
      <c r="H5" s="3"/>
      <c r="I5" s="3"/>
      <c r="J5" s="3"/>
      <c r="K5" s="3">
        <v>1400000</v>
      </c>
      <c r="L5" s="3"/>
      <c r="M5" s="3"/>
      <c r="N5" s="3"/>
      <c r="O5" s="3"/>
      <c r="P5" s="3"/>
      <c r="Q5" s="3"/>
      <c r="R5" s="3"/>
      <c r="S5" s="3"/>
      <c r="T5" s="3"/>
      <c r="U5" s="3"/>
      <c r="V5" s="3">
        <v>2000</v>
      </c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92487261</v>
      </c>
      <c r="E6" s="14">
        <f>+E27+E34</f>
        <v>17535448</v>
      </c>
      <c r="F6" s="14">
        <f t="shared" ref="F6:V6" si="1">+F27+F34</f>
        <v>8958587</v>
      </c>
      <c r="G6" s="14">
        <f t="shared" si="1"/>
        <v>201500</v>
      </c>
      <c r="H6" s="14">
        <f>+H27+H34</f>
        <v>0</v>
      </c>
      <c r="I6" s="14">
        <f t="shared" ref="I6" si="2">+I27+I34</f>
        <v>0</v>
      </c>
      <c r="J6" s="14">
        <f t="shared" si="1"/>
        <v>134986</v>
      </c>
      <c r="K6" s="14">
        <f t="shared" si="1"/>
        <v>7593500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50765415</v>
      </c>
      <c r="P6" s="14">
        <f>+P27+P34</f>
        <v>0</v>
      </c>
      <c r="Q6" s="14">
        <f>+Q27+Q34</f>
        <v>0</v>
      </c>
      <c r="R6" s="14">
        <f>+R27+R34</f>
        <v>7295625</v>
      </c>
      <c r="S6" s="14">
        <f>+S27+S34</f>
        <v>0</v>
      </c>
      <c r="T6" s="14">
        <f t="shared" si="1"/>
        <v>0</v>
      </c>
      <c r="U6" s="14">
        <f t="shared" si="1"/>
        <v>0</v>
      </c>
      <c r="V6" s="14">
        <f t="shared" si="1"/>
        <v>2200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-1604823</v>
      </c>
      <c r="E7" s="259"/>
      <c r="F7" s="259"/>
      <c r="G7" s="259">
        <v>-157000</v>
      </c>
      <c r="H7" s="259"/>
      <c r="I7" s="259"/>
      <c r="J7" s="259">
        <v>-65123</v>
      </c>
      <c r="K7" s="259">
        <v>-1380000</v>
      </c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>
        <v>-2700</v>
      </c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92424438</v>
      </c>
      <c r="E8" s="14">
        <f>+E5+E6+E7</f>
        <v>17535448</v>
      </c>
      <c r="F8" s="14">
        <f t="shared" ref="F8:V8" si="3">+F5+F6+F7</f>
        <v>8958587</v>
      </c>
      <c r="G8" s="14">
        <f t="shared" si="3"/>
        <v>184500</v>
      </c>
      <c r="H8" s="14">
        <f>+H5+H6+H7</f>
        <v>0</v>
      </c>
      <c r="I8" s="14">
        <f t="shared" ref="I8" si="4">+I5+I6+I7</f>
        <v>0</v>
      </c>
      <c r="J8" s="14">
        <f t="shared" si="3"/>
        <v>69863</v>
      </c>
      <c r="K8" s="14">
        <f t="shared" si="3"/>
        <v>7613500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50765415</v>
      </c>
      <c r="P8" s="14">
        <f>+P5+P6+P7</f>
        <v>0</v>
      </c>
      <c r="Q8" s="14">
        <f>+Q5+Q6+Q7</f>
        <v>0</v>
      </c>
      <c r="R8" s="14">
        <f>+R5+R6+R7</f>
        <v>7295625</v>
      </c>
      <c r="S8" s="14">
        <f>+S5+S6+S7</f>
        <v>0</v>
      </c>
      <c r="T8" s="14">
        <f t="shared" si="3"/>
        <v>0</v>
      </c>
      <c r="U8" s="14">
        <f t="shared" si="3"/>
        <v>0</v>
      </c>
      <c r="V8" s="14">
        <f t="shared" si="3"/>
        <v>1500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92424438</v>
      </c>
      <c r="E9" s="134">
        <f>+'PLAN RASHODA I IZDATAKA'!E3</f>
        <v>17535448</v>
      </c>
      <c r="F9" s="134">
        <f>+'PLAN RASHODA I IZDATAKA'!F3</f>
        <v>8958587</v>
      </c>
      <c r="G9" s="134">
        <f>+'PLAN RASHODA I IZDATAKA'!G3</f>
        <v>184500</v>
      </c>
      <c r="H9" s="134">
        <f>+'PLAN RASHODA I IZDATAKA'!H3</f>
        <v>0</v>
      </c>
      <c r="I9" s="134">
        <f>+'PLAN RASHODA I IZDATAKA'!I3</f>
        <v>0</v>
      </c>
      <c r="J9" s="134">
        <f>+'PLAN RASHODA I IZDATAKA'!J3</f>
        <v>69863</v>
      </c>
      <c r="K9" s="134">
        <f>+'PLAN RASHODA I IZDATAKA'!K3</f>
        <v>7613500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50765415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7295625</v>
      </c>
      <c r="S9" s="134">
        <f>+'PLAN RASHODA I IZDATAKA'!S3</f>
        <v>0</v>
      </c>
      <c r="T9" s="134">
        <f>+'PLAN RASHODA I IZDATAKA'!T3</f>
        <v>0</v>
      </c>
      <c r="U9" s="134">
        <f>+'PLAN RASHODA I IZDATAKA'!U3</f>
        <v>0</v>
      </c>
      <c r="V9" s="134">
        <f>+'PLAN RASHODA I IZDATAKA'!V3</f>
        <v>1500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58924526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134986</v>
      </c>
      <c r="K13" s="186">
        <f>SUMIFS('Plan prihoda za unos u SAP'!$G$3:$G$501,'Plan prihoda za unos u SAP'!$C$3:$C$501,"=52",'Plan prihoda za unos u SAP'!$K$3:$K$501,"=632")</f>
        <v>728500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50765415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7295625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6865000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6865000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1500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1500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200000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200000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26494035</v>
      </c>
      <c r="E24" s="186">
        <f>SUMIFS('Plan prihoda za unos u SAP'!$G$3:$G$501,'Plan prihoda za unos u SAP'!$C$3:$C$501,"=11",'Plan prihoda za unos u SAP'!$K$3:$K$501,"=671")</f>
        <v>17535448</v>
      </c>
      <c r="F24" s="186">
        <f>SUMIFS('Plan prihoda za unos u SAP'!$G$3:$G$501,'Plan prihoda za unos u SAP'!$C$3:$C$501,"=12",'Plan prihoda za unos u SAP'!$K$3:$K$501,"=671")</f>
        <v>8958587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92485061</v>
      </c>
      <c r="E27" s="4">
        <f>SUM(E11:E26)</f>
        <v>17535448</v>
      </c>
      <c r="F27" s="4">
        <f t="shared" ref="F27:W27" si="7">SUM(F11:F26)</f>
        <v>8958587</v>
      </c>
      <c r="G27" s="4">
        <f t="shared" si="7"/>
        <v>201500</v>
      </c>
      <c r="H27" s="4">
        <f t="shared" si="7"/>
        <v>0</v>
      </c>
      <c r="I27" s="4">
        <f t="shared" si="7"/>
        <v>0</v>
      </c>
      <c r="J27" s="4">
        <f t="shared" si="7"/>
        <v>134986</v>
      </c>
      <c r="K27" s="4">
        <f t="shared" si="7"/>
        <v>7593500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50765415</v>
      </c>
      <c r="P27" s="4">
        <f t="shared" si="7"/>
        <v>0</v>
      </c>
      <c r="Q27" s="4">
        <f>SUM(Q11:Q26)</f>
        <v>0</v>
      </c>
      <c r="R27" s="4">
        <f t="shared" ref="R27" si="8">SUM(R11:R26)</f>
        <v>7295625</v>
      </c>
      <c r="S27" s="4">
        <f>SUM(S11:S26)</f>
        <v>0</v>
      </c>
      <c r="T27" s="4">
        <f>SUM(T11:T26)</f>
        <v>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2200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2200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2200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2200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92487261</v>
      </c>
      <c r="E41" s="71">
        <f>+E40+E34+E27</f>
        <v>17535448</v>
      </c>
      <c r="F41" s="71">
        <f>+F40+F34+F27</f>
        <v>8958587</v>
      </c>
      <c r="G41" s="71">
        <f t="shared" ref="G41:W41" si="11">+G40+G34+G27</f>
        <v>201500</v>
      </c>
      <c r="H41" s="71">
        <f t="shared" si="11"/>
        <v>0</v>
      </c>
      <c r="I41" s="71">
        <f t="shared" si="11"/>
        <v>0</v>
      </c>
      <c r="J41" s="71">
        <f t="shared" si="11"/>
        <v>134986</v>
      </c>
      <c r="K41" s="71">
        <f t="shared" si="11"/>
        <v>7593500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50765415</v>
      </c>
      <c r="P41" s="71">
        <f t="shared" si="11"/>
        <v>0</v>
      </c>
      <c r="Q41" s="71">
        <f t="shared" si="11"/>
        <v>0</v>
      </c>
      <c r="R41" s="71">
        <f t="shared" si="11"/>
        <v>7295625</v>
      </c>
      <c r="S41" s="71">
        <f>+S40+S34+S27</f>
        <v>0</v>
      </c>
      <c r="T41" s="71">
        <f t="shared" si="11"/>
        <v>0</v>
      </c>
      <c r="U41" s="71">
        <f t="shared" si="11"/>
        <v>0</v>
      </c>
      <c r="V41" s="71">
        <f t="shared" si="11"/>
        <v>2200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3" t="s">
        <v>263</v>
      </c>
      <c r="C43" s="274"/>
      <c r="D43" s="275" t="s">
        <v>1915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1604823</v>
      </c>
      <c r="E45" s="185">
        <f>-E7</f>
        <v>0</v>
      </c>
      <c r="F45" s="185">
        <f>-F7</f>
        <v>0</v>
      </c>
      <c r="G45" s="185">
        <f t="shared" ref="G45:W45" si="13">-G7</f>
        <v>157000</v>
      </c>
      <c r="H45" s="185">
        <f t="shared" si="13"/>
        <v>0</v>
      </c>
      <c r="I45" s="185">
        <f t="shared" si="13"/>
        <v>0</v>
      </c>
      <c r="J45" s="185">
        <f t="shared" si="13"/>
        <v>65123</v>
      </c>
      <c r="K45" s="185">
        <f t="shared" si="13"/>
        <v>1380000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2700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35189895</v>
      </c>
      <c r="E46" s="14">
        <f t="shared" ref="E46:W46" si="14">+E67+E74</f>
        <v>17747110</v>
      </c>
      <c r="F46" s="14">
        <f t="shared" si="14"/>
        <v>1703657</v>
      </c>
      <c r="G46" s="14">
        <f t="shared" si="14"/>
        <v>201700</v>
      </c>
      <c r="H46" s="14">
        <f>+H67+H74</f>
        <v>0</v>
      </c>
      <c r="I46" s="14">
        <f t="shared" si="14"/>
        <v>0</v>
      </c>
      <c r="J46" s="14">
        <f t="shared" si="14"/>
        <v>86373</v>
      </c>
      <c r="K46" s="14">
        <f t="shared" si="14"/>
        <v>5795000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9654055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0</v>
      </c>
      <c r="U46" s="14">
        <f t="shared" si="14"/>
        <v>0</v>
      </c>
      <c r="V46" s="14">
        <f t="shared" si="14"/>
        <v>2000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-1538946</v>
      </c>
      <c r="E47" s="113"/>
      <c r="F47" s="113"/>
      <c r="G47" s="113">
        <v>-174200</v>
      </c>
      <c r="H47" s="113"/>
      <c r="I47" s="113"/>
      <c r="J47" s="113">
        <v>-50246</v>
      </c>
      <c r="K47" s="113">
        <v>-1311000</v>
      </c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>
        <v>-3500</v>
      </c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35255772</v>
      </c>
      <c r="E48" s="14">
        <f>+E45+E46+E47</f>
        <v>17747110</v>
      </c>
      <c r="F48" s="14">
        <f t="shared" ref="F48:W48" si="15">+F45+F46+F47</f>
        <v>1703657</v>
      </c>
      <c r="G48" s="14">
        <f t="shared" si="15"/>
        <v>184500</v>
      </c>
      <c r="H48" s="14">
        <f>+H45+H46+H47</f>
        <v>0</v>
      </c>
      <c r="I48" s="14">
        <f t="shared" si="15"/>
        <v>0</v>
      </c>
      <c r="J48" s="14">
        <f t="shared" si="15"/>
        <v>101250</v>
      </c>
      <c r="K48" s="14">
        <f t="shared" si="15"/>
        <v>5864000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9654055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0</v>
      </c>
      <c r="U48" s="14">
        <f t="shared" si="15"/>
        <v>0</v>
      </c>
      <c r="V48" s="14">
        <f t="shared" si="15"/>
        <v>1200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35255772</v>
      </c>
      <c r="E49" s="134">
        <f>+'PLAN RASHODA I IZDATAKA'!E71</f>
        <v>17747110</v>
      </c>
      <c r="F49" s="134">
        <f>+'PLAN RASHODA I IZDATAKA'!F71</f>
        <v>1703657</v>
      </c>
      <c r="G49" s="134">
        <f>+'PLAN RASHODA I IZDATAKA'!G71</f>
        <v>184500</v>
      </c>
      <c r="H49" s="134">
        <f>+'PLAN RASHODA I IZDATAKA'!H71</f>
        <v>0</v>
      </c>
      <c r="I49" s="134">
        <f>+'PLAN RASHODA I IZDATAKA'!I71</f>
        <v>0</v>
      </c>
      <c r="J49" s="134">
        <f>+'PLAN RASHODA I IZDATAKA'!J71</f>
        <v>101250</v>
      </c>
      <c r="K49" s="134">
        <f>+'PLAN RASHODA I IZDATAKA'!K71</f>
        <v>5864000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9654055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0</v>
      </c>
      <c r="U49" s="134">
        <f>+'PLAN RASHODA I IZDATAKA'!U71</f>
        <v>0</v>
      </c>
      <c r="V49" s="134">
        <f>+'PLAN RASHODA I IZDATAKA'!V71</f>
        <v>1200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9740428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86373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9654055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5795000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5795000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1700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1700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200000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200000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19450767</v>
      </c>
      <c r="E64" s="186">
        <f>SUMIFS('Plan prihoda za unos u SAP'!$H$3:$H$501,'Plan prihoda za unos u SAP'!$C$3:$C$501,"=11",'Plan prihoda za unos u SAP'!$K$3:$K$501,"=671")</f>
        <v>17747110</v>
      </c>
      <c r="F64" s="186">
        <f>SUMIFS('Plan prihoda za unos u SAP'!$H$3:$H$501,'Plan prihoda za unos u SAP'!$C$3:$C$501,"=12",'Plan prihoda za unos u SAP'!$K$3:$K$501,"=671")</f>
        <v>1703657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35187895</v>
      </c>
      <c r="E67" s="4">
        <f>SUM(E51:E66)</f>
        <v>17747110</v>
      </c>
      <c r="F67" s="4">
        <f t="shared" ref="F67:W67" si="17">SUM(F51:F66)</f>
        <v>1703657</v>
      </c>
      <c r="G67" s="4">
        <f t="shared" si="17"/>
        <v>201700</v>
      </c>
      <c r="H67" s="4">
        <f t="shared" si="17"/>
        <v>0</v>
      </c>
      <c r="I67" s="4">
        <f t="shared" si="17"/>
        <v>0</v>
      </c>
      <c r="J67" s="4">
        <f>SUM(J51:J66)</f>
        <v>86373</v>
      </c>
      <c r="K67" s="4">
        <f t="shared" si="17"/>
        <v>5795000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9654055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2000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2000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2000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2000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35189895</v>
      </c>
      <c r="E81" s="71">
        <f>+E80+E74+E67</f>
        <v>17747110</v>
      </c>
      <c r="F81" s="71">
        <f>+F80+F74+F67</f>
        <v>1703657</v>
      </c>
      <c r="G81" s="71">
        <f t="shared" ref="G81:W81" si="21">+G80+G74+G67</f>
        <v>201700</v>
      </c>
      <c r="H81" s="71">
        <f t="shared" si="21"/>
        <v>0</v>
      </c>
      <c r="I81" s="71">
        <f t="shared" si="21"/>
        <v>0</v>
      </c>
      <c r="J81" s="71">
        <f t="shared" si="21"/>
        <v>86373</v>
      </c>
      <c r="K81" s="71">
        <f t="shared" si="21"/>
        <v>5795000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9654055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0</v>
      </c>
      <c r="U81" s="71">
        <f t="shared" si="21"/>
        <v>0</v>
      </c>
      <c r="V81" s="71">
        <f t="shared" si="21"/>
        <v>2000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3" t="s">
        <v>263</v>
      </c>
      <c r="C83" s="274"/>
      <c r="D83" s="275" t="s">
        <v>1989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7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1538946</v>
      </c>
      <c r="E85" s="185">
        <f>-E47</f>
        <v>0</v>
      </c>
      <c r="F85" s="185">
        <f>-F47</f>
        <v>0</v>
      </c>
      <c r="G85" s="185">
        <f t="shared" ref="G85:W85" si="23">-G47</f>
        <v>174200</v>
      </c>
      <c r="H85" s="185">
        <f t="shared" si="23"/>
        <v>0</v>
      </c>
      <c r="I85" s="185">
        <f t="shared" si="23"/>
        <v>0</v>
      </c>
      <c r="J85" s="185">
        <f t="shared" si="23"/>
        <v>50246</v>
      </c>
      <c r="K85" s="185">
        <f t="shared" si="23"/>
        <v>1311000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3500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23842183</v>
      </c>
      <c r="E86" s="14">
        <f t="shared" ref="E86:W86" si="24">+E107+E114</f>
        <v>17747110</v>
      </c>
      <c r="F86" s="14">
        <f t="shared" si="24"/>
        <v>0</v>
      </c>
      <c r="G86" s="14">
        <f t="shared" si="24"/>
        <v>211700</v>
      </c>
      <c r="H86" s="14">
        <f>+H107+H114</f>
        <v>0</v>
      </c>
      <c r="I86" s="14">
        <f t="shared" si="24"/>
        <v>0</v>
      </c>
      <c r="J86" s="14">
        <f t="shared" si="24"/>
        <v>86373</v>
      </c>
      <c r="K86" s="14">
        <f t="shared" si="24"/>
        <v>5795000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0</v>
      </c>
      <c r="U86" s="14">
        <f t="shared" si="24"/>
        <v>0</v>
      </c>
      <c r="V86" s="14">
        <f t="shared" si="24"/>
        <v>2000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-1396419</v>
      </c>
      <c r="E87" s="113"/>
      <c r="F87" s="113"/>
      <c r="G87" s="113">
        <v>-190400</v>
      </c>
      <c r="H87" s="113"/>
      <c r="I87" s="113"/>
      <c r="J87" s="113">
        <v>-136619</v>
      </c>
      <c r="K87" s="113">
        <v>-1065000</v>
      </c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>
        <v>-4400</v>
      </c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23984710</v>
      </c>
      <c r="E88" s="14">
        <f>+E85+E86+E87</f>
        <v>17747110</v>
      </c>
      <c r="F88" s="14">
        <f t="shared" ref="F88:W88" si="25">+F85+F86+F87</f>
        <v>0</v>
      </c>
      <c r="G88" s="14">
        <f t="shared" si="25"/>
        <v>195500</v>
      </c>
      <c r="H88" s="14">
        <f>+H85+H86+H87</f>
        <v>0</v>
      </c>
      <c r="I88" s="14">
        <f t="shared" si="25"/>
        <v>0</v>
      </c>
      <c r="J88" s="14">
        <f t="shared" si="25"/>
        <v>0</v>
      </c>
      <c r="K88" s="14">
        <f t="shared" si="25"/>
        <v>6041000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0</v>
      </c>
      <c r="U88" s="14">
        <f t="shared" si="25"/>
        <v>0</v>
      </c>
      <c r="V88" s="14">
        <f t="shared" si="25"/>
        <v>1100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23984710</v>
      </c>
      <c r="E89" s="134">
        <f>+'PLAN RASHODA I IZDATAKA'!E91</f>
        <v>17747110</v>
      </c>
      <c r="F89" s="134">
        <f>+'PLAN RASHODA I IZDATAKA'!F91</f>
        <v>0</v>
      </c>
      <c r="G89" s="134">
        <f>+'PLAN RASHODA I IZDATAKA'!G91</f>
        <v>195500</v>
      </c>
      <c r="H89" s="134">
        <f>+'PLAN RASHODA I IZDATAKA'!H91</f>
        <v>0</v>
      </c>
      <c r="I89" s="134">
        <f>+'PLAN RASHODA I IZDATAKA'!I91</f>
        <v>0</v>
      </c>
      <c r="J89" s="134">
        <f>+'PLAN RASHODA I IZDATAKA'!J91</f>
        <v>0</v>
      </c>
      <c r="K89" s="134">
        <f>+'PLAN RASHODA I IZDATAKA'!K91</f>
        <v>6041000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0</v>
      </c>
      <c r="U89" s="134">
        <f>+'PLAN RASHODA I IZDATAKA'!U91</f>
        <v>0</v>
      </c>
      <c r="V89" s="134">
        <f>+'PLAN RASHODA I IZDATAKA'!V91</f>
        <v>1100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86373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86373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5795000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5795000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1700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1700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210000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210000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17747110</v>
      </c>
      <c r="E104" s="186">
        <f>SUMIFS('Plan prihoda za unos u SAP'!$I$3:$I$501,'Plan prihoda za unos u SAP'!$C$3:$C$501,"=11",'Plan prihoda za unos u SAP'!$K$3:$K$501,"=671")</f>
        <v>17747110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23840183</v>
      </c>
      <c r="E107" s="4">
        <f>SUM(E91:E106)</f>
        <v>17747110</v>
      </c>
      <c r="F107" s="4">
        <f t="shared" ref="F107:W107" si="27">SUM(F91:F106)</f>
        <v>0</v>
      </c>
      <c r="G107" s="4">
        <f t="shared" si="27"/>
        <v>211700</v>
      </c>
      <c r="H107" s="4">
        <f t="shared" si="27"/>
        <v>0</v>
      </c>
      <c r="I107" s="4">
        <f t="shared" si="27"/>
        <v>0</v>
      </c>
      <c r="J107" s="4">
        <f t="shared" si="27"/>
        <v>86373</v>
      </c>
      <c r="K107" s="4">
        <f t="shared" si="27"/>
        <v>5795000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2000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2000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2000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2000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23842183</v>
      </c>
      <c r="E121" s="71">
        <f>+E120+E114+E107</f>
        <v>17747110</v>
      </c>
      <c r="F121" s="71">
        <f>+F120+F114+F107</f>
        <v>0</v>
      </c>
      <c r="G121" s="71">
        <f t="shared" ref="G121:W121" si="31">+G120+G114+G107</f>
        <v>211700</v>
      </c>
      <c r="H121" s="71">
        <f t="shared" si="31"/>
        <v>0</v>
      </c>
      <c r="I121" s="71">
        <f t="shared" si="31"/>
        <v>0</v>
      </c>
      <c r="J121" s="71">
        <f t="shared" si="31"/>
        <v>86373</v>
      </c>
      <c r="K121" s="71">
        <f t="shared" si="31"/>
        <v>5795000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0</v>
      </c>
      <c r="U121" s="71">
        <f t="shared" si="31"/>
        <v>0</v>
      </c>
      <c r="V121" s="71">
        <f t="shared" si="31"/>
        <v>2000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 xr:uid="{00000000-0002-0000-0400-000000000000}">
      <formula1>0</formula1>
      <formula2>500000000</formula2>
    </dataValidation>
    <dataValidation type="whole" allowBlank="1" showInputMessage="1" showErrorMessage="1" error="Dozvoljen je unos samo negativnih vrijednosti (cijeli broj)" sqref="E7:W7 E47:W47 E87:W87" xr:uid="{00000000-0002-0000-0400-000001000000}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10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8" t="s">
        <v>3492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92424438</v>
      </c>
      <c r="E3" s="121">
        <f t="shared" ref="E3:W3" si="1">E4+E38+E58</f>
        <v>17535448</v>
      </c>
      <c r="F3" s="121">
        <f t="shared" si="1"/>
        <v>8958587</v>
      </c>
      <c r="G3" s="121">
        <f t="shared" si="1"/>
        <v>184500</v>
      </c>
      <c r="H3" s="121">
        <f>H4+H38+H58</f>
        <v>0</v>
      </c>
      <c r="I3" s="121">
        <f t="shared" si="1"/>
        <v>0</v>
      </c>
      <c r="J3" s="121">
        <f t="shared" si="1"/>
        <v>69863</v>
      </c>
      <c r="K3" s="121">
        <f t="shared" si="1"/>
        <v>7613500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50765415</v>
      </c>
      <c r="P3" s="121">
        <f>P4+P38+P58</f>
        <v>0</v>
      </c>
      <c r="Q3" s="121">
        <f>Q4+Q38+Q58</f>
        <v>0</v>
      </c>
      <c r="R3" s="121">
        <f>R4+R38+R58</f>
        <v>7295625</v>
      </c>
      <c r="S3" s="121">
        <f>S4+S38+S58</f>
        <v>0</v>
      </c>
      <c r="T3" s="121">
        <f t="shared" si="1"/>
        <v>0</v>
      </c>
      <c r="U3" s="121">
        <f t="shared" si="1"/>
        <v>0</v>
      </c>
      <c r="V3" s="121">
        <f t="shared" si="1"/>
        <v>1500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32441724</v>
      </c>
      <c r="E4" s="125">
        <f>E5+E9+E15+E19+E23+E30+E33</f>
        <v>17365448</v>
      </c>
      <c r="F4" s="125">
        <f t="shared" ref="F4:W4" si="2">F5+F9+F15+F19+F23+F30+F33</f>
        <v>333329</v>
      </c>
      <c r="G4" s="125">
        <f t="shared" si="2"/>
        <v>134500</v>
      </c>
      <c r="H4" s="125">
        <f>H5+H9+H15+H19+H23+H30+H33</f>
        <v>0</v>
      </c>
      <c r="I4" s="125">
        <f t="shared" si="2"/>
        <v>0</v>
      </c>
      <c r="J4" s="125">
        <f t="shared" si="2"/>
        <v>69863</v>
      </c>
      <c r="K4" s="125">
        <f t="shared" si="2"/>
        <v>5352500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1888959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7295625</v>
      </c>
      <c r="S4" s="125">
        <f>S5+S9+S15+S19+S23+S30+S33</f>
        <v>0</v>
      </c>
      <c r="T4" s="125">
        <f t="shared" si="2"/>
        <v>0</v>
      </c>
      <c r="U4" s="125">
        <f t="shared" si="2"/>
        <v>0</v>
      </c>
      <c r="V4" s="125">
        <f t="shared" si="2"/>
        <v>1500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17858278</v>
      </c>
      <c r="E5" s="12">
        <f>SUM(E6:E8)</f>
        <v>15343985</v>
      </c>
      <c r="F5" s="12">
        <f t="shared" ref="F5:W5" si="3">SUM(F6:F8)</f>
        <v>12064</v>
      </c>
      <c r="G5" s="12">
        <f t="shared" si="3"/>
        <v>72500</v>
      </c>
      <c r="H5" s="12">
        <f>SUM(H6:H8)</f>
        <v>0</v>
      </c>
      <c r="I5" s="12">
        <f t="shared" si="3"/>
        <v>0</v>
      </c>
      <c r="J5" s="12">
        <f t="shared" si="3"/>
        <v>22363</v>
      </c>
      <c r="K5" s="12">
        <f t="shared" si="3"/>
        <v>2339000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68366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14983172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12856379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12064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30000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22363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1994000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68366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405000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320000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40000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45000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2470106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2167606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2500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300000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14396946</v>
      </c>
      <c r="E9" s="78">
        <f t="shared" ref="E9:W9" si="4">SUM(E10:E14)</f>
        <v>1961963</v>
      </c>
      <c r="F9" s="78">
        <f t="shared" si="4"/>
        <v>321265</v>
      </c>
      <c r="G9" s="78">
        <f>SUM(G10:G14)</f>
        <v>53000</v>
      </c>
      <c r="H9" s="78">
        <f>SUM(H10:H14)</f>
        <v>0</v>
      </c>
      <c r="I9" s="78">
        <f t="shared" si="4"/>
        <v>0</v>
      </c>
      <c r="J9" s="78">
        <f t="shared" si="4"/>
        <v>47500</v>
      </c>
      <c r="K9" s="78">
        <f t="shared" si="4"/>
        <v>2895500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1820593</v>
      </c>
      <c r="P9" s="78">
        <f>SUM(P10:P14)</f>
        <v>0</v>
      </c>
      <c r="Q9" s="78">
        <f>SUM(Q10:Q14)</f>
        <v>0</v>
      </c>
      <c r="R9" s="78">
        <f>SUM(R10:R14)</f>
        <v>7295625</v>
      </c>
      <c r="S9" s="78">
        <f>SUM(S10:S14)</f>
        <v>0</v>
      </c>
      <c r="T9" s="78">
        <f t="shared" si="4"/>
        <v>0</v>
      </c>
      <c r="U9" s="78">
        <f t="shared" si="4"/>
        <v>0</v>
      </c>
      <c r="V9" s="78">
        <f t="shared" si="4"/>
        <v>1500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869079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249349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8810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1000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560000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49920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2976114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935114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47500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1993500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10345753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630500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312455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52000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0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283000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1770673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7295625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1500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22000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2000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20000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184000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145000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39000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28500</v>
      </c>
      <c r="E15" s="4">
        <f t="shared" ref="E15:W15" si="5">SUM(E16:E18)</f>
        <v>9500</v>
      </c>
      <c r="F15" s="4">
        <f t="shared" si="5"/>
        <v>0</v>
      </c>
      <c r="G15" s="4">
        <f t="shared" si="5"/>
        <v>1000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18000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28500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9500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1000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18000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158000</v>
      </c>
      <c r="E30" s="4">
        <f t="shared" ref="E30:W30" si="8">SUM(E31:E32)</f>
        <v>50000</v>
      </c>
      <c r="F30" s="4">
        <f t="shared" si="8"/>
        <v>0</v>
      </c>
      <c r="G30" s="4">
        <f t="shared" si="8"/>
        <v>8000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100000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158000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50000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8000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100000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59982714</v>
      </c>
      <c r="E38" s="126">
        <f>E42+E49+E51+E53+E39</f>
        <v>170000</v>
      </c>
      <c r="F38" s="126">
        <f t="shared" ref="F38:W38" si="11">F42+F49+F51+F53+F39</f>
        <v>8625258</v>
      </c>
      <c r="G38" s="126">
        <f t="shared" si="11"/>
        <v>50000</v>
      </c>
      <c r="H38" s="126">
        <f>H42+H49+H51+H53+H39</f>
        <v>0</v>
      </c>
      <c r="I38" s="126">
        <f t="shared" si="11"/>
        <v>0</v>
      </c>
      <c r="J38" s="126">
        <f t="shared" si="11"/>
        <v>0</v>
      </c>
      <c r="K38" s="126">
        <f t="shared" si="11"/>
        <v>2261000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48876456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956920</v>
      </c>
      <c r="E39" s="12">
        <f t="shared" ref="E39:W39" si="12">SUM(E40:E41)</f>
        <v>0</v>
      </c>
      <c r="F39" s="12">
        <f t="shared" si="12"/>
        <v>141588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13000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802332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956920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141588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13000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802332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59025794</v>
      </c>
      <c r="E42" s="4">
        <f t="shared" ref="E42:W42" si="13">SUM(E43:E48)</f>
        <v>170000</v>
      </c>
      <c r="F42" s="4">
        <f t="shared" si="13"/>
        <v>8483670</v>
      </c>
      <c r="G42" s="4">
        <f t="shared" si="13"/>
        <v>50000</v>
      </c>
      <c r="H42" s="4">
        <f>SUM(H43:H48)</f>
        <v>0</v>
      </c>
      <c r="I42" s="4">
        <f t="shared" si="13"/>
        <v>0</v>
      </c>
      <c r="J42" s="4">
        <f t="shared" si="13"/>
        <v>0</v>
      </c>
      <c r="K42" s="4">
        <f t="shared" si="13"/>
        <v>2248000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48074124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59025794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170000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8483670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50000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2248000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48074124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35255772</v>
      </c>
      <c r="E71" s="121">
        <f t="shared" ref="E71:W71" si="23">+E72+E80+E86</f>
        <v>17747110</v>
      </c>
      <c r="F71" s="121">
        <f t="shared" si="23"/>
        <v>1703657</v>
      </c>
      <c r="G71" s="121">
        <f t="shared" si="23"/>
        <v>184500</v>
      </c>
      <c r="H71" s="121">
        <f>+H72+H80+H86</f>
        <v>0</v>
      </c>
      <c r="I71" s="121">
        <f t="shared" si="23"/>
        <v>0</v>
      </c>
      <c r="J71" s="121">
        <f t="shared" si="23"/>
        <v>101250</v>
      </c>
      <c r="K71" s="121">
        <f t="shared" si="23"/>
        <v>5864000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9654055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0</v>
      </c>
      <c r="U71" s="121">
        <f t="shared" si="23"/>
        <v>0</v>
      </c>
      <c r="V71" s="121">
        <f t="shared" si="23"/>
        <v>1200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21847060</v>
      </c>
      <c r="E72" s="130">
        <f t="shared" ref="E72:W72" si="24">SUM(E73:E79)</f>
        <v>17477110</v>
      </c>
      <c r="F72" s="130">
        <f t="shared" si="24"/>
        <v>52800</v>
      </c>
      <c r="G72" s="130">
        <f t="shared" si="24"/>
        <v>134500</v>
      </c>
      <c r="H72" s="130">
        <f>SUM(H73:H79)</f>
        <v>0</v>
      </c>
      <c r="I72" s="130">
        <f t="shared" si="24"/>
        <v>0</v>
      </c>
      <c r="J72" s="130">
        <f t="shared" si="24"/>
        <v>101250</v>
      </c>
      <c r="K72" s="130">
        <f t="shared" si="24"/>
        <v>3781000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299200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0</v>
      </c>
      <c r="U72" s="130">
        <f t="shared" si="24"/>
        <v>0</v>
      </c>
      <c r="V72" s="130">
        <f t="shared" si="24"/>
        <v>1200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17595235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15343985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83500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33750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2134000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4068325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2073625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52800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42000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67500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1532000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299200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1200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25500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9500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1000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15000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158000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50000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8000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100000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13408712</v>
      </c>
      <c r="E80" s="131">
        <f t="shared" ref="E80:W80" si="25">SUM(E81:E85)</f>
        <v>270000</v>
      </c>
      <c r="F80" s="131">
        <f t="shared" si="25"/>
        <v>1650857</v>
      </c>
      <c r="G80" s="131">
        <f t="shared" si="25"/>
        <v>50000</v>
      </c>
      <c r="H80" s="131">
        <f>SUM(H81:H85)</f>
        <v>0</v>
      </c>
      <c r="I80" s="131">
        <f t="shared" si="25"/>
        <v>0</v>
      </c>
      <c r="J80" s="131">
        <f t="shared" si="25"/>
        <v>0</v>
      </c>
      <c r="K80" s="131">
        <f t="shared" si="25"/>
        <v>2083000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9354855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10000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10000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13398712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270000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1650857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50000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2073000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9354855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23984710</v>
      </c>
      <c r="E91" s="121">
        <f t="shared" ref="E91:W91" si="28">E92+E100+E106</f>
        <v>17747110</v>
      </c>
      <c r="F91" s="121">
        <f t="shared" si="28"/>
        <v>0</v>
      </c>
      <c r="G91" s="121">
        <f t="shared" si="28"/>
        <v>195500</v>
      </c>
      <c r="H91" s="121">
        <f>H92+H100+H106</f>
        <v>0</v>
      </c>
      <c r="I91" s="121">
        <f t="shared" si="28"/>
        <v>0</v>
      </c>
      <c r="J91" s="121">
        <f t="shared" si="28"/>
        <v>0</v>
      </c>
      <c r="K91" s="121">
        <f t="shared" si="28"/>
        <v>6041000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0</v>
      </c>
      <c r="U91" s="121">
        <f t="shared" si="28"/>
        <v>0</v>
      </c>
      <c r="V91" s="121">
        <f t="shared" si="28"/>
        <v>1100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21484710</v>
      </c>
      <c r="E92" s="130">
        <f t="shared" ref="E92:G92" si="29">SUM(E93:E99)</f>
        <v>17477110</v>
      </c>
      <c r="F92" s="130">
        <f t="shared" si="29"/>
        <v>0</v>
      </c>
      <c r="G92" s="130">
        <f t="shared" si="29"/>
        <v>145500</v>
      </c>
      <c r="H92" s="130">
        <f>SUM(H93:H99)</f>
        <v>0</v>
      </c>
      <c r="I92" s="130">
        <f t="shared" ref="I92:K92" si="30">SUM(I93:I99)</f>
        <v>0</v>
      </c>
      <c r="J92" s="130">
        <f t="shared" si="30"/>
        <v>0</v>
      </c>
      <c r="K92" s="130">
        <f t="shared" si="30"/>
        <v>3861000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0</v>
      </c>
      <c r="U92" s="130">
        <f t="shared" si="32"/>
        <v>0</v>
      </c>
      <c r="V92" s="130">
        <f t="shared" si="32"/>
        <v>1100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17415372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15176872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94500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2144000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3885838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2240738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42000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1602000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1100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25500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9500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1000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15000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158000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50000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8000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100000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2500000</v>
      </c>
      <c r="E100" s="131">
        <f t="shared" ref="E100:G100" si="33">SUM(E101:E105)</f>
        <v>270000</v>
      </c>
      <c r="F100" s="131">
        <f t="shared" si="33"/>
        <v>0</v>
      </c>
      <c r="G100" s="131">
        <f t="shared" si="33"/>
        <v>50000</v>
      </c>
      <c r="H100" s="131">
        <f>SUM(H101:H105)</f>
        <v>0</v>
      </c>
      <c r="I100" s="131">
        <f t="shared" ref="I100:K100" si="34">SUM(I101:I105)</f>
        <v>0</v>
      </c>
      <c r="J100" s="131">
        <f t="shared" si="34"/>
        <v>0</v>
      </c>
      <c r="K100" s="131">
        <f t="shared" si="34"/>
        <v>2180000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10000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10000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2490000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270000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50000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2170000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 xr:uid="{00000000-0009-0000-0000-000005000000}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1" t="s">
        <v>221</v>
      </c>
      <c r="B10" s="283" t="s">
        <v>222</v>
      </c>
      <c r="C10" s="283" t="s">
        <v>223</v>
      </c>
      <c r="D10" s="286" t="s">
        <v>224</v>
      </c>
      <c r="E10" s="279" t="s">
        <v>3490</v>
      </c>
      <c r="F10" s="279" t="s">
        <v>765</v>
      </c>
      <c r="G10" s="279" t="s">
        <v>1912</v>
      </c>
      <c r="H10" s="279" t="s">
        <v>3491</v>
      </c>
    </row>
    <row r="11" spans="1:8" ht="15.75" thickBot="1">
      <c r="A11" s="282"/>
      <c r="B11" s="284"/>
      <c r="C11" s="285"/>
      <c r="D11" s="287"/>
      <c r="E11" s="288"/>
      <c r="F11" s="280"/>
      <c r="G11" s="280"/>
      <c r="H11" s="280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311"/>
  <sheetViews>
    <sheetView topLeftCell="A295" workbookViewId="0">
      <selection activeCell="B289" sqref="B289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1042"/>
  <sheetViews>
    <sheetView topLeftCell="A999" workbookViewId="0">
      <selection activeCell="B1018" sqref="B1:B1048576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Katica</cp:lastModifiedBy>
  <cp:lastPrinted>2021-09-21T13:03:23Z</cp:lastPrinted>
  <dcterms:created xsi:type="dcterms:W3CDTF">2018-09-10T07:36:17Z</dcterms:created>
  <dcterms:modified xsi:type="dcterms:W3CDTF">2021-12-10T12:30:48Z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